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unbiased variance estimate" sheetId="1" r:id="rId1"/>
  </sheets>
  <definedNames/>
  <calcPr fullCalcOnLoad="1"/>
</workbook>
</file>

<file path=xl/sharedStrings.xml><?xml version="1.0" encoding="utf-8"?>
<sst xmlns="http://schemas.openxmlformats.org/spreadsheetml/2006/main" count="162" uniqueCount="159">
  <si>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</si>
  <si>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</si>
  <si>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</si>
  <si>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</si>
  <si>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</si>
  <si>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</si>
  <si>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</si>
  <si>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</si>
  <si>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</si>
  <si>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</si>
  <si>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</si>
  <si>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</si>
  <si>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</si>
  <si>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</si>
  <si>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</si>
  <si>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</si>
  <si>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</si>
  <si>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</si>
  <si>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</si>
  <si>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</si>
  <si>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http://keijisaito.info</t>
  </si>
  <si>
    <t>master@keijisaito.info</t>
  </si>
  <si>
    <t>If you press [F9], uniform random numbers are regenerated.</t>
  </si>
  <si>
    <t>You can see the behavior of estimates with holding down [F9].</t>
  </si>
  <si>
    <t>made by Keiji Saito</t>
  </si>
  <si>
    <t>histogram</t>
  </si>
  <si>
    <t>uniform RN[0, 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</si>
  <si>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</si>
  <si>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</si>
  <si>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</si>
  <si>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</si>
  <si>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</si>
  <si>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</si>
  <si>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</si>
  <si>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</si>
  <si>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</si>
  <si>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</si>
  <si>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</si>
  <si>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</si>
  <si>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</si>
  <si>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</si>
  <si>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</si>
  <si>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</si>
  <si>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</si>
  <si>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</si>
  <si>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</si>
  <si>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</si>
  <si>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</si>
  <si>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</si>
  <si>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</si>
  <si>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</si>
  <si>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</si>
  <si>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</si>
  <si>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</si>
  <si>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</si>
  <si>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</si>
  <si>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</si>
  <si>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</si>
  <si>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</si>
  <si>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</si>
  <si>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</si>
  <si>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</si>
  <si>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</si>
  <si>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</si>
  <si>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</si>
  <si>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</si>
  <si>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</si>
  <si>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</si>
  <si>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</si>
  <si>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</si>
  <si>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</si>
  <si>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</si>
  <si>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</si>
  <si>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</si>
  <si>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</si>
  <si>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</si>
  <si>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</si>
  <si>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</si>
  <si>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</si>
  <si>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</si>
  <si>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</si>
  <si>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</si>
  <si>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</si>
  <si>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</si>
  <si>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</si>
  <si>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</si>
  <si>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</si>
  <si>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</si>
  <si>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</si>
  <si>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</si>
  <si>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</si>
  <si>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</si>
  <si>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</si>
  <si>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</si>
  <si>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</si>
  <si>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</si>
  <si>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</si>
  <si>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</si>
  <si>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</si>
  <si>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</si>
  <si>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</si>
  <si>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</si>
  <si>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</si>
  <si>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</si>
  <si>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</si>
  <si>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</si>
  <si>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</si>
  <si>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</si>
  <si>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</si>
  <si>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</si>
  <si>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</si>
  <si>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</si>
  <si>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</si>
  <si>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</si>
  <si>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</si>
  <si>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</si>
  <si>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</si>
  <si>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</si>
  <si>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</si>
  <si>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</si>
  <si>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</si>
  <si>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</si>
  <si>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</si>
  <si>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</si>
  <si>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</si>
  <si>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</si>
  <si>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</si>
  <si>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</si>
  <si>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</si>
  <si>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</si>
  <si>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</si>
  <si>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</si>
  <si>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</si>
  <si>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</si>
  <si>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</si>
  <si>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</si>
  <si>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</si>
  <si>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 xml:space="preserve">The right points of each graph are biased variance estimators: divided by n </t>
  </si>
  <si>
    <t xml:space="preserve">The left points of each graph are unbiased variance estimators: divided by (n-1) </t>
  </si>
  <si>
    <t>We can see the left points move with the red bar as an axis.</t>
  </si>
  <si>
    <t>The red bar is real variance:0.83333…</t>
  </si>
  <si>
    <t xml:space="preserve">sum of squared deviation </t>
  </si>
  <si>
    <t>mean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</si>
  <si>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</si>
  <si>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</si>
  <si>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</si>
  <si>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</si>
  <si>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</si>
  <si>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</si>
  <si>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</si>
  <si>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</si>
  <si>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</si>
  <si>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</si>
  <si>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unbiased variance estimator (divided by 9)</t>
  </si>
  <si>
    <t>biased variance estimator (divided by 10)</t>
  </si>
  <si>
    <t>10*10</t>
  </si>
  <si>
    <t>100*1</t>
  </si>
  <si>
    <t>The real variance of uniform distribution[0, 1] is calculated as follows.</t>
  </si>
  <si>
    <t>Unbiased Variance Estimate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</si>
</sst>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11"/>
      <color indexed="12"/>
      <name val="ＭＳ Ｐゴシック"/>
      <family val="3"/>
    </font>
    <font>
      <b/>
      <sz val="10.7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25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7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16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8" xfId="0" applyFont="1" applyBorder="1" applyAlignment="1">
      <alignment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uniform random numbers [0,1]</a:t>
            </a:r>
          </a:p>
        </c:rich>
      </c:tx>
      <c:layout>
        <c:manualLayout>
          <c:xMode val="factor"/>
          <c:yMode val="factor"/>
          <c:x val="-0.0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625"/>
          <c:w val="0.9047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'unbiased variance estimate'!$K$5</c:f>
              <c:strCache>
                <c:ptCount val="1"/>
                <c:pt idx="0">
                  <c:v>uniform RN[0, 1]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'unbiased variance estimate'!$K$6:$K$105</c:f>
              <c:numCache>
                <c:ptCount val="100"/>
                <c:pt idx="0">
                  <c:v>0.8431815083309506</c:v>
                </c:pt>
                <c:pt idx="1">
                  <c:v>0.37556703041730644</c:v>
                </c:pt>
                <c:pt idx="2">
                  <c:v>0.8304989377459284</c:v>
                </c:pt>
                <c:pt idx="3">
                  <c:v>0.06868580873496555</c:v>
                </c:pt>
                <c:pt idx="4">
                  <c:v>0.4778837962208937</c:v>
                </c:pt>
                <c:pt idx="5">
                  <c:v>0.16793306705790778</c:v>
                </c:pt>
                <c:pt idx="6">
                  <c:v>0.49459943936450323</c:v>
                </c:pt>
                <c:pt idx="7">
                  <c:v>0.625674921324685</c:v>
                </c:pt>
                <c:pt idx="8">
                  <c:v>0.7691932914597479</c:v>
                </c:pt>
                <c:pt idx="9">
                  <c:v>0.3787002998996549</c:v>
                </c:pt>
                <c:pt idx="10">
                  <c:v>0.03217455391676438</c:v>
                </c:pt>
                <c:pt idx="11">
                  <c:v>0.5587711890028304</c:v>
                </c:pt>
                <c:pt idx="12">
                  <c:v>0.1111779151753296</c:v>
                </c:pt>
                <c:pt idx="13">
                  <c:v>0.6617020219942797</c:v>
                </c:pt>
                <c:pt idx="14">
                  <c:v>0.5703342631544204</c:v>
                </c:pt>
                <c:pt idx="15">
                  <c:v>0.09646247690654186</c:v>
                </c:pt>
                <c:pt idx="16">
                  <c:v>0.20362195165373453</c:v>
                </c:pt>
                <c:pt idx="17">
                  <c:v>0.8761560744765116</c:v>
                </c:pt>
                <c:pt idx="18">
                  <c:v>0.5294118263778611</c:v>
                </c:pt>
                <c:pt idx="19">
                  <c:v>0.3238615832667602</c:v>
                </c:pt>
                <c:pt idx="20">
                  <c:v>0.40907293837912917</c:v>
                </c:pt>
                <c:pt idx="21">
                  <c:v>0.056396613480392155</c:v>
                </c:pt>
                <c:pt idx="22">
                  <c:v>0.4720745851650694</c:v>
                </c:pt>
                <c:pt idx="23">
                  <c:v>0.05961603546511207</c:v>
                </c:pt>
                <c:pt idx="24">
                  <c:v>0.05483764162721716</c:v>
                </c:pt>
                <c:pt idx="25">
                  <c:v>0.3557898944562847</c:v>
                </c:pt>
                <c:pt idx="26">
                  <c:v>0.8919310060455379</c:v>
                </c:pt>
                <c:pt idx="27">
                  <c:v>0.9476952412442579</c:v>
                </c:pt>
                <c:pt idx="28">
                  <c:v>0.19069147436526634</c:v>
                </c:pt>
                <c:pt idx="29">
                  <c:v>0.9044625595643141</c:v>
                </c:pt>
                <c:pt idx="30">
                  <c:v>0.5466579095905326</c:v>
                </c:pt>
                <c:pt idx="31">
                  <c:v>0.5173000489385915</c:v>
                </c:pt>
                <c:pt idx="32">
                  <c:v>0.5989146551440871</c:v>
                </c:pt>
                <c:pt idx="33">
                  <c:v>0.46552522590374545</c:v>
                </c:pt>
                <c:pt idx="34">
                  <c:v>0.39953656549113625</c:v>
                </c:pt>
                <c:pt idx="35">
                  <c:v>0.10599134961521361</c:v>
                </c:pt>
                <c:pt idx="36">
                  <c:v>0.8034934899393367</c:v>
                </c:pt>
                <c:pt idx="37">
                  <c:v>0.7152702906994508</c:v>
                </c:pt>
                <c:pt idx="38">
                  <c:v>0.24138306653574748</c:v>
                </c:pt>
                <c:pt idx="39">
                  <c:v>0.1836694164768229</c:v>
                </c:pt>
                <c:pt idx="40">
                  <c:v>0.8094007681970476</c:v>
                </c:pt>
                <c:pt idx="41">
                  <c:v>0.10133241763689416</c:v>
                </c:pt>
                <c:pt idx="42">
                  <c:v>0.8260972391248906</c:v>
                </c:pt>
                <c:pt idx="43">
                  <c:v>0.6856082536224299</c:v>
                </c:pt>
                <c:pt idx="44">
                  <c:v>0.6140118277590405</c:v>
                </c:pt>
                <c:pt idx="45">
                  <c:v>0.9564563295758024</c:v>
                </c:pt>
                <c:pt idx="46">
                  <c:v>0.007428867125595318</c:v>
                </c:pt>
                <c:pt idx="47">
                  <c:v>0.5448827080874392</c:v>
                </c:pt>
                <c:pt idx="48">
                  <c:v>0.523765438732958</c:v>
                </c:pt>
                <c:pt idx="49">
                  <c:v>0.27492292129683316</c:v>
                </c:pt>
                <c:pt idx="50">
                  <c:v>0.8814155448883851</c:v>
                </c:pt>
                <c:pt idx="51">
                  <c:v>0.4483355646259952</c:v>
                </c:pt>
                <c:pt idx="52">
                  <c:v>0.9195381924722881</c:v>
                </c:pt>
                <c:pt idx="53">
                  <c:v>0.888542727934112</c:v>
                </c:pt>
                <c:pt idx="54">
                  <c:v>0.7481156882349418</c:v>
                </c:pt>
                <c:pt idx="55">
                  <c:v>0.04863503118029677</c:v>
                </c:pt>
                <c:pt idx="56">
                  <c:v>0.6427044144573992</c:v>
                </c:pt>
                <c:pt idx="57">
                  <c:v>0.05817147978684112</c:v>
                </c:pt>
                <c:pt idx="58">
                  <c:v>0.7978827372692872</c:v>
                </c:pt>
                <c:pt idx="59">
                  <c:v>0.9349662979895017</c:v>
                </c:pt>
                <c:pt idx="60">
                  <c:v>0.9869615860122298</c:v>
                </c:pt>
                <c:pt idx="61">
                  <c:v>0.6984086494031727</c:v>
                </c:pt>
                <c:pt idx="62">
                  <c:v>0.2512325358565093</c:v>
                </c:pt>
                <c:pt idx="63">
                  <c:v>0.8882882605193965</c:v>
                </c:pt>
                <c:pt idx="64">
                  <c:v>0.16856213245992602</c:v>
                </c:pt>
                <c:pt idx="65">
                  <c:v>0.13589456271121136</c:v>
                </c:pt>
                <c:pt idx="66">
                  <c:v>0.575005992565889</c:v>
                </c:pt>
                <c:pt idx="67">
                  <c:v>0.49433459539841773</c:v>
                </c:pt>
                <c:pt idx="68">
                  <c:v>0.3408809359924869</c:v>
                </c:pt>
                <c:pt idx="69">
                  <c:v>0.4277391755886044</c:v>
                </c:pt>
                <c:pt idx="70">
                  <c:v>0.7756757346133674</c:v>
                </c:pt>
                <c:pt idx="71">
                  <c:v>0.7968462219939623</c:v>
                </c:pt>
                <c:pt idx="72">
                  <c:v>0.45939521482247603</c:v>
                </c:pt>
                <c:pt idx="73">
                  <c:v>0.7211630811348915</c:v>
                </c:pt>
                <c:pt idx="74">
                  <c:v>0.6597926308543931</c:v>
                </c:pt>
                <c:pt idx="75">
                  <c:v>0.19738751294666912</c:v>
                </c:pt>
                <c:pt idx="76">
                  <c:v>0.9538206053599163</c:v>
                </c:pt>
                <c:pt idx="77">
                  <c:v>0.41097453390186267</c:v>
                </c:pt>
                <c:pt idx="78">
                  <c:v>0.13569205060192413</c:v>
                </c:pt>
                <c:pt idx="79">
                  <c:v>0.4251604836244016</c:v>
                </c:pt>
                <c:pt idx="80">
                  <c:v>0.7870870647862716</c:v>
                </c:pt>
                <c:pt idx="81">
                  <c:v>0.11721999132862071</c:v>
                </c:pt>
                <c:pt idx="82">
                  <c:v>0.9134674663176909</c:v>
                </c:pt>
                <c:pt idx="83">
                  <c:v>0.1586753208553029</c:v>
                </c:pt>
                <c:pt idx="84">
                  <c:v>0.8821503915386593</c:v>
                </c:pt>
                <c:pt idx="85">
                  <c:v>0.14979498810087533</c:v>
                </c:pt>
                <c:pt idx="86">
                  <c:v>0.23240882320412704</c:v>
                </c:pt>
                <c:pt idx="87">
                  <c:v>0.17258975799999154</c:v>
                </c:pt>
                <c:pt idx="88">
                  <c:v>0.12187765385856553</c:v>
                </c:pt>
                <c:pt idx="89">
                  <c:v>0.13345136495947174</c:v>
                </c:pt>
                <c:pt idx="90">
                  <c:v>0.9208858089359735</c:v>
                </c:pt>
                <c:pt idx="91">
                  <c:v>0.989682428447928</c:v>
                </c:pt>
                <c:pt idx="92">
                  <c:v>0.8806484811935944</c:v>
                </c:pt>
                <c:pt idx="93">
                  <c:v>0.3852158461411497</c:v>
                </c:pt>
                <c:pt idx="94">
                  <c:v>0.2914359204385555</c:v>
                </c:pt>
                <c:pt idx="95">
                  <c:v>0.08259006374372024</c:v>
                </c:pt>
                <c:pt idx="96">
                  <c:v>0.24343955760494307</c:v>
                </c:pt>
                <c:pt idx="97">
                  <c:v>0.9694106896305321</c:v>
                </c:pt>
                <c:pt idx="98">
                  <c:v>0.49919657935265094</c:v>
                </c:pt>
                <c:pt idx="99">
                  <c:v>0.8841064825346789</c:v>
                </c:pt>
              </c:numCache>
            </c:numRef>
          </c:yVal>
          <c:smooth val="0"/>
        </c:ser>
        <c:axId val="18307142"/>
        <c:axId val="30546551"/>
      </c:scatterChart>
      <c:valAx>
        <c:axId val="18307142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30546551"/>
        <c:crosses val="autoZero"/>
        <c:crossBetween val="midCat"/>
        <c:dispUnits/>
      </c:valAx>
      <c:valAx>
        <c:axId val="30546551"/>
        <c:scaling>
          <c:orientation val="minMax"/>
          <c:max val="1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crossAx val="18307142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variance estimates of 
each group (10*10)</a:t>
            </a:r>
          </a:p>
        </c:rich>
      </c:tx>
      <c:layout>
        <c:manualLayout>
          <c:xMode val="factor"/>
          <c:yMode val="factor"/>
          <c:x val="0.09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47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estimate'!$D$46:$E$46</c:f>
              <c:numCache>
                <c:ptCount val="2"/>
                <c:pt idx="0">
                  <c:v>0.07135292069362607</c:v>
                </c:pt>
                <c:pt idx="1">
                  <c:v>0.06421762862426347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estimate'!$D$47:$E$47</c:f>
              <c:numCache>
                <c:ptCount val="2"/>
                <c:pt idx="0">
                  <c:v>0.08014002766000783</c:v>
                </c:pt>
                <c:pt idx="1">
                  <c:v>0.07212602489400705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estimate'!$D$48:$E$48</c:f>
              <c:numCache>
                <c:ptCount val="2"/>
                <c:pt idx="0">
                  <c:v>0.13209073597561333</c:v>
                </c:pt>
                <c:pt idx="1">
                  <c:v>0.118881662378052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estimate'!$D$49:$E$49</c:f>
              <c:numCache>
                <c:ptCount val="2"/>
                <c:pt idx="0">
                  <c:v>0.0518168624505776</c:v>
                </c:pt>
                <c:pt idx="1">
                  <c:v>0.04663517620551984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estimate'!$D$50:$E$50</c:f>
              <c:numCache>
                <c:ptCount val="2"/>
                <c:pt idx="0">
                  <c:v>0.100093740731316</c:v>
                </c:pt>
                <c:pt idx="1">
                  <c:v>0.0900843666581844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estimate'!$D$51:$E$51</c:f>
              <c:numCache>
                <c:ptCount val="2"/>
                <c:pt idx="0">
                  <c:v>0.11629963492182761</c:v>
                </c:pt>
                <c:pt idx="1">
                  <c:v>0.10466967142964485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estimate'!$D$52:$E$52</c:f>
              <c:numCache>
                <c:ptCount val="2"/>
                <c:pt idx="0">
                  <c:v>0.08529622861038519</c:v>
                </c:pt>
                <c:pt idx="1">
                  <c:v>0.07676660574934667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estimate'!$D$53:$E$53</c:f>
              <c:numCache>
                <c:ptCount val="2"/>
                <c:pt idx="0">
                  <c:v>0.07280720157053523</c:v>
                </c:pt>
                <c:pt idx="1">
                  <c:v>0.0655264814134817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estimate'!$D$54:$E$54</c:f>
              <c:numCache>
                <c:ptCount val="2"/>
                <c:pt idx="0">
                  <c:v>0.11822076610760253</c:v>
                </c:pt>
                <c:pt idx="1">
                  <c:v>0.10639868949684228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estimate'!$D$55:$E$55</c:f>
              <c:numCache>
                <c:ptCount val="2"/>
                <c:pt idx="0">
                  <c:v>0.12166318439226805</c:v>
                </c:pt>
                <c:pt idx="1">
                  <c:v>0.10949686595304124</c:v>
                </c:pt>
              </c:numCache>
            </c:numRef>
          </c:yVal>
          <c:smooth val="0"/>
        </c:ser>
        <c:axId val="6483504"/>
        <c:axId val="58351537"/>
      </c:scatterChart>
      <c:valAx>
        <c:axId val="6483504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58351537"/>
        <c:crosses val="max"/>
        <c:crossBetween val="midCat"/>
        <c:dispUnits/>
        <c:majorUnit val="1"/>
      </c:valAx>
      <c:valAx>
        <c:axId val="58351537"/>
        <c:scaling>
          <c:orientation val="minMax"/>
          <c:max val="0.15"/>
          <c:min val="0"/>
        </c:scaling>
        <c:axPos val="l"/>
        <c:majorGridlines/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504"/>
        <c:crosses val="max"/>
        <c:crossBetween val="midCat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average of 10 groups
(10 samples)</a:t>
            </a:r>
          </a:p>
        </c:rich>
      </c:tx>
      <c:layout>
        <c:manualLayout>
          <c:xMode val="factor"/>
          <c:yMode val="factor"/>
          <c:x val="0.079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5"/>
          <c:w val="0.954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estimate'!$D$56:$E$56</c:f>
              <c:numCache>
                <c:ptCount val="2"/>
                <c:pt idx="0">
                  <c:v>0.09497813031137595</c:v>
                </c:pt>
                <c:pt idx="1">
                  <c:v>0.08548031728023833</c:v>
                </c:pt>
              </c:numCache>
            </c:numRef>
          </c:yVal>
          <c:smooth val="0"/>
        </c:ser>
        <c:axId val="55401786"/>
        <c:axId val="28854027"/>
      </c:scatterChart>
      <c:valAx>
        <c:axId val="55401786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28854027"/>
        <c:crosses val="autoZero"/>
        <c:crossBetween val="midCat"/>
        <c:dispUnits/>
      </c:valAx>
      <c:valAx>
        <c:axId val="28854027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01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1group 
(100 samples)</a:t>
            </a:r>
          </a:p>
        </c:rich>
      </c:tx>
      <c:layout>
        <c:manualLayout>
          <c:xMode val="factor"/>
          <c:yMode val="factor"/>
          <c:x val="0.04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55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estimate'!$D$60:$E$60</c:f>
              <c:numCache>
                <c:ptCount val="2"/>
                <c:pt idx="0">
                  <c:v>0.09346602402368887</c:v>
                </c:pt>
                <c:pt idx="1">
                  <c:v>0.09253136378345199</c:v>
                </c:pt>
              </c:numCache>
            </c:numRef>
          </c:yVal>
          <c:smooth val="0"/>
        </c:ser>
        <c:axId val="58359652"/>
        <c:axId val="55474821"/>
      </c:scatterChart>
      <c:valAx>
        <c:axId val="58359652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55474821"/>
        <c:crosses val="autoZero"/>
        <c:crossBetween val="midCat"/>
        <c:dispUnits/>
      </c:valAx>
      <c:valAx>
        <c:axId val="55474821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9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histogram of uniform random number [0,1]</a:t>
            </a:r>
          </a:p>
        </c:rich>
      </c:tx>
      <c:layout>
        <c:manualLayout>
          <c:xMode val="factor"/>
          <c:yMode val="factor"/>
          <c:x val="-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975"/>
          <c:w val="0.974"/>
          <c:h val="0.813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'unbiased variance estimate'!$M$7:$M$26</c:f>
              <c:strCache/>
            </c:strRef>
          </c:cat>
          <c:val>
            <c:numRef>
              <c:f>'unbiased variance estimate'!$N$7:$N$26</c:f>
              <c:numCache>
                <c:ptCount val="2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overlap val="100"/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5487"/>
        <c:crosses val="autoZero"/>
        <c:auto val="1"/>
        <c:lblOffset val="100"/>
        <c:tickLblSkip val="4"/>
        <c:noMultiLvlLbl val="0"/>
      </c:catAx>
      <c:valAx>
        <c:axId val="64275487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1134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0.7355</cdr:y>
    </cdr:from>
    <cdr:to>
      <cdr:x>0.9975</cdr:x>
      <cdr:y>0.85075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13335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（sample）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</cdr:y>
    </cdr:from>
    <cdr:to>
      <cdr:x>0.07275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6</xdr:col>
      <xdr:colOff>676275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581025" y="714375"/>
        <a:ext cx="67818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14</xdr:row>
      <xdr:rowOff>104775</xdr:rowOff>
    </xdr:from>
    <xdr:to>
      <xdr:col>2</xdr:col>
      <xdr:colOff>1533525</xdr:colOff>
      <xdr:row>28</xdr:row>
      <xdr:rowOff>161925</xdr:rowOff>
    </xdr:to>
    <xdr:graphicFrame>
      <xdr:nvGraphicFramePr>
        <xdr:cNvPr id="2" name="Chart 2"/>
        <xdr:cNvGraphicFramePr/>
      </xdr:nvGraphicFramePr>
      <xdr:xfrm>
        <a:off x="571500" y="2667000"/>
        <a:ext cx="2247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14</xdr:row>
      <xdr:rowOff>95250</xdr:rowOff>
    </xdr:from>
    <xdr:to>
      <xdr:col>4</xdr:col>
      <xdr:colOff>647700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2886075" y="2657475"/>
        <a:ext cx="2190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733425</xdr:colOff>
      <xdr:row>14</xdr:row>
      <xdr:rowOff>85725</xdr:rowOff>
    </xdr:from>
    <xdr:to>
      <xdr:col>7</xdr:col>
      <xdr:colOff>0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5162550" y="2647950"/>
        <a:ext cx="22098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7</xdr:col>
      <xdr:colOff>152400</xdr:colOff>
      <xdr:row>21</xdr:row>
      <xdr:rowOff>152400</xdr:rowOff>
    </xdr:to>
    <xdr:sp>
      <xdr:nvSpPr>
        <xdr:cNvPr id="5" name="Line 3"/>
        <xdr:cNvSpPr>
          <a:spLocks/>
        </xdr:cNvSpPr>
      </xdr:nvSpPr>
      <xdr:spPr>
        <a:xfrm flipV="1">
          <a:off x="38100" y="3924300"/>
          <a:ext cx="7486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28575</xdr:rowOff>
    </xdr:from>
    <xdr:to>
      <xdr:col>6</xdr:col>
      <xdr:colOff>666750</xdr:colOff>
      <xdr:row>74</xdr:row>
      <xdr:rowOff>0</xdr:rowOff>
    </xdr:to>
    <xdr:graphicFrame>
      <xdr:nvGraphicFramePr>
        <xdr:cNvPr id="6" name="Chart 12"/>
        <xdr:cNvGraphicFramePr/>
      </xdr:nvGraphicFramePr>
      <xdr:xfrm>
        <a:off x="9525" y="11249025"/>
        <a:ext cx="73437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428625</xdr:colOff>
      <xdr:row>34</xdr:row>
      <xdr:rowOff>152400</xdr:rowOff>
    </xdr:from>
    <xdr:to>
      <xdr:col>3</xdr:col>
      <xdr:colOff>1295400</xdr:colOff>
      <xdr:row>42</xdr:row>
      <xdr:rowOff>142875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6172200"/>
          <a:ext cx="3038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7.875" style="0" customWidth="1"/>
    <col min="3" max="5" width="20.625" style="0" customWidth="1"/>
    <col min="8" max="8" width="2.125" style="0" customWidth="1"/>
    <col min="9" max="10" width="9.00390625" style="7" customWidth="1"/>
    <col min="11" max="11" width="15.00390625" style="7" bestFit="1" customWidth="1"/>
    <col min="12" max="12" width="2.875" style="3" customWidth="1"/>
    <col min="14" max="14" width="11.00390625" style="0" bestFit="1" customWidth="1"/>
    <col min="15" max="15" width="17.25390625" style="0" bestFit="1" customWidth="1"/>
    <col min="16" max="16" width="18.50390625" style="0" bestFit="1" customWidth="1"/>
    <col min="17" max="17" width="19.75390625" style="0" bestFit="1" customWidth="1"/>
  </cols>
  <sheetData>
    <row r="1" spans="1:17" ht="24">
      <c r="A1" s="34" t="s">
        <v>158</v>
      </c>
      <c r="O1" t="s">
        <v>24</v>
      </c>
      <c r="P1" s="30" t="s">
        <v>20</v>
      </c>
      <c r="Q1" s="30" t="s">
        <v>21</v>
      </c>
    </row>
    <row r="2" spans="2:15" ht="13.5">
      <c r="B2" s="28" t="s">
        <v>22</v>
      </c>
      <c r="C2" s="29"/>
      <c r="O2" s="30"/>
    </row>
    <row r="3" spans="2:15" ht="13.5">
      <c r="B3" s="28" t="s">
        <v>23</v>
      </c>
      <c r="C3" s="29"/>
      <c r="O3" s="30"/>
    </row>
    <row r="4" ht="14.25" thickBot="1"/>
    <row r="5" spans="9:11" ht="14.25" thickBot="1">
      <c r="I5" s="15"/>
      <c r="J5" s="16"/>
      <c r="K5" s="17" t="s">
        <v>26</v>
      </c>
    </row>
    <row r="6" spans="9:14" ht="14.25" thickBot="1">
      <c r="I6" s="36" t="s">
        <v>127</v>
      </c>
      <c r="J6" s="11" t="s">
        <v>27</v>
      </c>
      <c r="K6" s="12">
        <f aca="true" ca="1" t="shared" si="0" ref="K6:K37">RAND()</f>
        <v>0.7505508018055604</v>
      </c>
      <c r="L6" s="4"/>
      <c r="M6" s="20"/>
      <c r="N6" s="22" t="s">
        <v>25</v>
      </c>
    </row>
    <row r="7" spans="9:14" ht="13.5">
      <c r="I7" s="37"/>
      <c r="J7" s="7" t="s">
        <v>28</v>
      </c>
      <c r="K7" s="8">
        <f ca="1" t="shared" si="0"/>
        <v>0.889512740586957</v>
      </c>
      <c r="L7" s="4"/>
      <c r="M7" s="5" t="s">
        <v>0</v>
      </c>
      <c r="N7" s="26">
        <f>COUNTIF(K6:K105,"&lt;0.05")</f>
        <v>3</v>
      </c>
    </row>
    <row r="8" spans="9:14" ht="13.5">
      <c r="I8" s="37"/>
      <c r="J8" s="7" t="s">
        <v>29</v>
      </c>
      <c r="K8" s="8">
        <f ca="1" t="shared" si="0"/>
        <v>0.9259004850527068</v>
      </c>
      <c r="L8" s="4"/>
      <c r="M8" s="5" t="s">
        <v>1</v>
      </c>
      <c r="N8" s="26">
        <f>COUNTIF(K6:K105,"&lt;0.1")-N7</f>
        <v>5</v>
      </c>
    </row>
    <row r="9" spans="9:14" ht="13.5">
      <c r="I9" s="37"/>
      <c r="J9" s="7" t="s">
        <v>30</v>
      </c>
      <c r="K9" s="8">
        <f ca="1" t="shared" si="0"/>
        <v>0.8141058591096892</v>
      </c>
      <c r="L9" s="4"/>
      <c r="M9" s="5" t="s">
        <v>2</v>
      </c>
      <c r="N9" s="26">
        <f>COUNTIF(K6:K105,"&lt;0.15")-SUM(N$7:N8)</f>
        <v>6</v>
      </c>
    </row>
    <row r="10" spans="9:14" ht="13.5">
      <c r="I10" s="37"/>
      <c r="J10" s="7" t="s">
        <v>31</v>
      </c>
      <c r="K10" s="8">
        <f ca="1" t="shared" si="0"/>
        <v>0.26208606605136753</v>
      </c>
      <c r="L10" s="4"/>
      <c r="M10" s="5" t="s">
        <v>3</v>
      </c>
      <c r="N10" s="26">
        <f>COUNTIF(K6:K105,"&lt;0.2")-SUM(N$7:N9)</f>
        <v>4</v>
      </c>
    </row>
    <row r="11" spans="9:14" ht="13.5">
      <c r="I11" s="37"/>
      <c r="J11" s="7" t="s">
        <v>32</v>
      </c>
      <c r="K11" s="8">
        <f ca="1" t="shared" si="0"/>
        <v>0.0885919538426907</v>
      </c>
      <c r="L11" s="4"/>
      <c r="M11" s="5" t="s">
        <v>4</v>
      </c>
      <c r="N11" s="26">
        <f>COUNTIF(K6:K105,"&lt;0.25")-SUM(N$7:N10)</f>
        <v>4</v>
      </c>
    </row>
    <row r="12" spans="9:14" ht="13.5">
      <c r="I12" s="37"/>
      <c r="J12" s="7" t="s">
        <v>33</v>
      </c>
      <c r="K12" s="8">
        <f ca="1" t="shared" si="0"/>
        <v>0.06737690454912593</v>
      </c>
      <c r="L12" s="4"/>
      <c r="M12" s="5" t="s">
        <v>5</v>
      </c>
      <c r="N12" s="26">
        <f>COUNTIF(K6:K105,"&lt;0.3")-SUM(N$7:N11)</f>
        <v>5</v>
      </c>
    </row>
    <row r="13" spans="9:14" ht="13.5">
      <c r="I13" s="37"/>
      <c r="J13" s="7" t="s">
        <v>34</v>
      </c>
      <c r="K13" s="8">
        <f ca="1" t="shared" si="0"/>
        <v>0.5153519942502616</v>
      </c>
      <c r="L13" s="4"/>
      <c r="M13" s="5" t="s">
        <v>6</v>
      </c>
      <c r="N13" s="26">
        <f>COUNTIF(K6:K105,"&lt;0.35")-SUM(N$7:N12)</f>
        <v>8</v>
      </c>
    </row>
    <row r="14" spans="9:14" ht="13.5">
      <c r="I14" s="37"/>
      <c r="J14" s="7" t="s">
        <v>35</v>
      </c>
      <c r="K14" s="8">
        <f ca="1" t="shared" si="0"/>
        <v>0.26979226845002113</v>
      </c>
      <c r="L14" s="4"/>
      <c r="M14" s="5" t="s">
        <v>7</v>
      </c>
      <c r="N14" s="26">
        <f>COUNTIF(K6:K105,"&lt;0.4")-SUM(N$7:N13)</f>
        <v>8</v>
      </c>
    </row>
    <row r="15" spans="9:14" ht="14.25" thickBot="1">
      <c r="I15" s="38"/>
      <c r="J15" s="13" t="s">
        <v>36</v>
      </c>
      <c r="K15" s="14">
        <f ca="1" t="shared" si="0"/>
        <v>0.3299492123245531</v>
      </c>
      <c r="L15" s="4"/>
      <c r="M15" s="5" t="s">
        <v>8</v>
      </c>
      <c r="N15" s="26">
        <f>COUNTIF(K6:K105,"&lt;0.45")-SUM(N$7:N14)</f>
        <v>3</v>
      </c>
    </row>
    <row r="16" spans="9:14" ht="13.5">
      <c r="I16" s="37" t="s">
        <v>128</v>
      </c>
      <c r="J16" s="7" t="s">
        <v>37</v>
      </c>
      <c r="K16" s="8">
        <f ca="1" t="shared" si="0"/>
        <v>0.32123409217539955</v>
      </c>
      <c r="L16" s="4"/>
      <c r="M16" s="5" t="s">
        <v>9</v>
      </c>
      <c r="N16" s="26">
        <f>COUNTIF(K6:K105,"&lt;0.5")-SUM(N$7:N15)</f>
        <v>1</v>
      </c>
    </row>
    <row r="17" spans="9:14" ht="13.5">
      <c r="I17" s="37"/>
      <c r="J17" s="7" t="s">
        <v>38</v>
      </c>
      <c r="K17" s="8">
        <f ca="1" t="shared" si="0"/>
        <v>0.14226622809118972</v>
      </c>
      <c r="L17" s="4"/>
      <c r="M17" s="5" t="s">
        <v>10</v>
      </c>
      <c r="N17" s="26">
        <f>COUNTIF(K6:K105,"&lt;0.55")-SUM(N$7:N16)</f>
        <v>7</v>
      </c>
    </row>
    <row r="18" spans="9:14" ht="13.5">
      <c r="I18" s="37"/>
      <c r="J18" s="7" t="s">
        <v>39</v>
      </c>
      <c r="K18" s="8">
        <f ca="1" t="shared" si="0"/>
        <v>0.8649905611552198</v>
      </c>
      <c r="L18" s="4"/>
      <c r="M18" s="5" t="s">
        <v>11</v>
      </c>
      <c r="N18" s="26">
        <f>COUNTIF(K6:K105,"&lt;0.6")-SUM(N$7:N17)</f>
        <v>5</v>
      </c>
    </row>
    <row r="19" spans="9:14" ht="13.5">
      <c r="I19" s="37"/>
      <c r="J19" s="7" t="s">
        <v>40</v>
      </c>
      <c r="K19" s="8">
        <f ca="1" t="shared" si="0"/>
        <v>0.6151381584389077</v>
      </c>
      <c r="L19" s="4"/>
      <c r="M19" s="5" t="s">
        <v>12</v>
      </c>
      <c r="N19" s="26">
        <f>COUNTIF(K6:K105,"&lt;0.65")-SUM(N$7:N18)</f>
        <v>6</v>
      </c>
    </row>
    <row r="20" spans="9:14" ht="13.5">
      <c r="I20" s="37"/>
      <c r="J20" s="7" t="s">
        <v>41</v>
      </c>
      <c r="K20" s="8">
        <f ca="1" t="shared" si="0"/>
        <v>0.9313727673023486</v>
      </c>
      <c r="L20" s="4"/>
      <c r="M20" s="5" t="s">
        <v>13</v>
      </c>
      <c r="N20" s="26">
        <f>COUNTIF(K6:K105,"&lt;0.7")-SUM(N$7:N19)</f>
        <v>6</v>
      </c>
    </row>
    <row r="21" spans="9:14" ht="13.5">
      <c r="I21" s="37"/>
      <c r="J21" s="7" t="s">
        <v>42</v>
      </c>
      <c r="K21" s="8">
        <f ca="1" t="shared" si="0"/>
        <v>0.37357573581897086</v>
      </c>
      <c r="L21" s="4"/>
      <c r="M21" s="5" t="s">
        <v>14</v>
      </c>
      <c r="N21" s="26">
        <f>COUNTIF(K6:K105,"&lt;0.75")-SUM(N$7:N20)</f>
        <v>8</v>
      </c>
    </row>
    <row r="22" spans="9:14" ht="13.5">
      <c r="I22" s="37"/>
      <c r="J22" s="7" t="s">
        <v>43</v>
      </c>
      <c r="K22" s="8">
        <f ca="1" t="shared" si="0"/>
        <v>0.07778304666993296</v>
      </c>
      <c r="L22" s="4"/>
      <c r="M22" s="5" t="s">
        <v>15</v>
      </c>
      <c r="N22" s="26">
        <f>COUNTIF(K6:K105,"&lt;0.8")-SUM(N$7:N21)</f>
        <v>3</v>
      </c>
    </row>
    <row r="23" spans="9:14" ht="13.5">
      <c r="I23" s="37"/>
      <c r="J23" s="7" t="s">
        <v>44</v>
      </c>
      <c r="K23" s="8">
        <f ca="1" t="shared" si="0"/>
        <v>0.5856007126389375</v>
      </c>
      <c r="L23" s="4"/>
      <c r="M23" s="5" t="s">
        <v>16</v>
      </c>
      <c r="N23" s="26">
        <f>COUNTIF(K6:K105,"&lt;0.85")-SUM(N$7:N22)</f>
        <v>7</v>
      </c>
    </row>
    <row r="24" spans="9:14" ht="13.5">
      <c r="I24" s="37"/>
      <c r="J24" s="7" t="s">
        <v>45</v>
      </c>
      <c r="K24" s="8">
        <f ca="1" t="shared" si="0"/>
        <v>0.7107736179178046</v>
      </c>
      <c r="L24" s="4"/>
      <c r="M24" s="5" t="s">
        <v>17</v>
      </c>
      <c r="N24" s="26">
        <f>COUNTIF(K6:K105,"&lt;0.9")-SUM(N$7:N23)</f>
        <v>6</v>
      </c>
    </row>
    <row r="25" spans="9:14" ht="14.25" thickBot="1">
      <c r="I25" s="37"/>
      <c r="J25" s="7" t="s">
        <v>46</v>
      </c>
      <c r="K25" s="8">
        <f ca="1" t="shared" si="0"/>
        <v>0.8433618993965339</v>
      </c>
      <c r="L25" s="4"/>
      <c r="M25" s="5" t="s">
        <v>18</v>
      </c>
      <c r="N25" s="26">
        <f>COUNTIF(K6:K105,"&lt;0.95")-SUM(N$7:N24)</f>
        <v>4</v>
      </c>
    </row>
    <row r="26" spans="9:14" ht="14.25" thickBot="1">
      <c r="I26" s="36" t="s">
        <v>129</v>
      </c>
      <c r="J26" s="11" t="s">
        <v>47</v>
      </c>
      <c r="K26" s="12">
        <f ca="1" t="shared" si="0"/>
        <v>0.31233875285525947</v>
      </c>
      <c r="L26" s="4"/>
      <c r="M26" s="9" t="s">
        <v>19</v>
      </c>
      <c r="N26" s="27">
        <f>COUNTIF(K6:K105,"&lt;=1")-SUM(N$7:N25)</f>
        <v>1</v>
      </c>
    </row>
    <row r="27" spans="9:12" ht="13.5">
      <c r="I27" s="37"/>
      <c r="J27" s="7" t="s">
        <v>48</v>
      </c>
      <c r="K27" s="8">
        <f ca="1" t="shared" si="0"/>
        <v>0.540551864273012</v>
      </c>
      <c r="L27" s="4"/>
    </row>
    <row r="28" spans="9:14" ht="13.5">
      <c r="I28" s="37"/>
      <c r="J28" s="7" t="s">
        <v>49</v>
      </c>
      <c r="K28" s="8">
        <f ca="1" t="shared" si="0"/>
        <v>0.6866548610644934</v>
      </c>
      <c r="L28" s="4"/>
      <c r="N28" s="25"/>
    </row>
    <row r="29" spans="9:12" ht="13.5">
      <c r="I29" s="37"/>
      <c r="J29" s="7" t="s">
        <v>50</v>
      </c>
      <c r="K29" s="8">
        <f ca="1" t="shared" si="0"/>
        <v>0.11250627819948722</v>
      </c>
      <c r="L29" s="4"/>
    </row>
    <row r="30" spans="2:12" ht="13.5">
      <c r="B30" t="s">
        <v>138</v>
      </c>
      <c r="E30" s="2"/>
      <c r="I30" s="37"/>
      <c r="J30" s="7" t="s">
        <v>51</v>
      </c>
      <c r="K30" s="8">
        <f ca="1" t="shared" si="0"/>
        <v>0.8500253819245855</v>
      </c>
      <c r="L30" s="4"/>
    </row>
    <row r="31" spans="2:12" ht="13.5">
      <c r="B31" t="s">
        <v>137</v>
      </c>
      <c r="E31" s="2"/>
      <c r="I31" s="37"/>
      <c r="J31" s="7" t="s">
        <v>52</v>
      </c>
      <c r="K31" s="8">
        <f ca="1" t="shared" si="0"/>
        <v>0.6033801132557239</v>
      </c>
      <c r="L31" s="4"/>
    </row>
    <row r="32" spans="2:12" ht="13.5">
      <c r="B32" s="1" t="s">
        <v>139</v>
      </c>
      <c r="E32" s="2"/>
      <c r="I32" s="37"/>
      <c r="J32" s="7" t="s">
        <v>53</v>
      </c>
      <c r="K32" s="8">
        <f ca="1" t="shared" si="0"/>
        <v>0.41280706332436923</v>
      </c>
      <c r="L32" s="4"/>
    </row>
    <row r="33" spans="2:12" ht="13.5">
      <c r="B33" t="s">
        <v>140</v>
      </c>
      <c r="E33" s="2"/>
      <c r="I33" s="37"/>
      <c r="J33" s="7" t="s">
        <v>54</v>
      </c>
      <c r="K33" s="8">
        <f ca="1" t="shared" si="0"/>
        <v>0.3204205515078675</v>
      </c>
      <c r="L33" s="4"/>
    </row>
    <row r="34" spans="2:12" ht="13.5">
      <c r="B34" s="1" t="s">
        <v>157</v>
      </c>
      <c r="I34" s="37"/>
      <c r="J34" s="7" t="s">
        <v>55</v>
      </c>
      <c r="K34" s="8">
        <f ca="1" t="shared" si="0"/>
        <v>0.613761162090138</v>
      </c>
      <c r="L34" s="4"/>
    </row>
    <row r="35" spans="9:12" ht="14.25" thickBot="1">
      <c r="I35" s="38"/>
      <c r="J35" s="13" t="s">
        <v>56</v>
      </c>
      <c r="K35" s="14">
        <f ca="1" t="shared" si="0"/>
        <v>0.23506671557662884</v>
      </c>
      <c r="L35" s="4"/>
    </row>
    <row r="36" spans="9:12" ht="13.5">
      <c r="I36" s="37" t="s">
        <v>130</v>
      </c>
      <c r="J36" s="7" t="s">
        <v>57</v>
      </c>
      <c r="K36" s="8">
        <f ca="1" t="shared" si="0"/>
        <v>0.7261635945331246</v>
      </c>
      <c r="L36" s="4"/>
    </row>
    <row r="37" spans="9:12" ht="13.5">
      <c r="I37" s="37"/>
      <c r="J37" s="7" t="s">
        <v>58</v>
      </c>
      <c r="K37" s="8">
        <f ca="1" t="shared" si="0"/>
        <v>0.673932066659332</v>
      </c>
      <c r="L37" s="4"/>
    </row>
    <row r="38" spans="1:12" ht="13.5">
      <c r="A38" s="1"/>
      <c r="I38" s="37"/>
      <c r="J38" s="7" t="s">
        <v>59</v>
      </c>
      <c r="K38" s="8">
        <f aca="true" ca="1" t="shared" si="1" ref="K38:K69">RAND()</f>
        <v>0.8472174560062733</v>
      </c>
      <c r="L38" s="4"/>
    </row>
    <row r="39" spans="1:12" ht="13.5">
      <c r="A39" s="1"/>
      <c r="I39" s="37"/>
      <c r="J39" s="7" t="s">
        <v>60</v>
      </c>
      <c r="K39" s="8">
        <f ca="1" t="shared" si="1"/>
        <v>0.20014282205000655</v>
      </c>
      <c r="L39" s="4"/>
    </row>
    <row r="40" spans="9:12" ht="13.5">
      <c r="I40" s="37"/>
      <c r="J40" s="7" t="s">
        <v>61</v>
      </c>
      <c r="K40" s="8">
        <f ca="1" t="shared" si="1"/>
        <v>0.003577978782206337</v>
      </c>
      <c r="L40" s="4"/>
    </row>
    <row r="41" spans="9:12" ht="13.5">
      <c r="I41" s="37"/>
      <c r="J41" s="7" t="s">
        <v>62</v>
      </c>
      <c r="K41" s="8">
        <f ca="1" t="shared" si="1"/>
        <v>0.7021538137181669</v>
      </c>
      <c r="L41" s="4"/>
    </row>
    <row r="42" spans="9:12" ht="13.5">
      <c r="I42" s="37"/>
      <c r="J42" s="7" t="s">
        <v>63</v>
      </c>
      <c r="K42" s="8">
        <f ca="1" t="shared" si="1"/>
        <v>0.037643609646638154</v>
      </c>
      <c r="L42" s="4"/>
    </row>
    <row r="43" spans="9:12" ht="13.5">
      <c r="I43" s="37"/>
      <c r="J43" s="7" t="s">
        <v>64</v>
      </c>
      <c r="K43" s="8">
        <f ca="1" t="shared" si="1"/>
        <v>0.3013520189544965</v>
      </c>
      <c r="L43" s="4"/>
    </row>
    <row r="44" spans="2:12" ht="14.25" thickBot="1">
      <c r="B44" t="s">
        <v>155</v>
      </c>
      <c r="I44" s="37"/>
      <c r="J44" s="7" t="s">
        <v>65</v>
      </c>
      <c r="K44" s="8">
        <f ca="1" t="shared" si="1"/>
        <v>0.7510325224957706</v>
      </c>
      <c r="L44" s="4"/>
    </row>
    <row r="45" spans="2:12" ht="26.25" customHeight="1" thickBot="1">
      <c r="B45" s="23"/>
      <c r="C45" s="33" t="s">
        <v>141</v>
      </c>
      <c r="D45" s="31" t="s">
        <v>153</v>
      </c>
      <c r="E45" s="32" t="s">
        <v>154</v>
      </c>
      <c r="I45" s="37"/>
      <c r="J45" s="7" t="s">
        <v>66</v>
      </c>
      <c r="K45" s="8">
        <f ca="1" t="shared" si="1"/>
        <v>0.6450122525016089</v>
      </c>
      <c r="L45" s="4"/>
    </row>
    <row r="46" spans="2:12" ht="13.5">
      <c r="B46" s="24" t="s">
        <v>143</v>
      </c>
      <c r="C46" s="6">
        <f>DEVSQ(K6:K15)</f>
        <v>0.9889674035813305</v>
      </c>
      <c r="D46" s="6">
        <f>C46/9</f>
        <v>0.10988526706459228</v>
      </c>
      <c r="E46" s="18">
        <f>C46/10</f>
        <v>0.09889674035813305</v>
      </c>
      <c r="I46" s="36" t="s">
        <v>131</v>
      </c>
      <c r="J46" s="11" t="s">
        <v>67</v>
      </c>
      <c r="K46" s="12">
        <f ca="1" t="shared" si="1"/>
        <v>0.5101587184070584</v>
      </c>
      <c r="L46" s="4"/>
    </row>
    <row r="47" spans="2:12" ht="13.5">
      <c r="B47" s="24" t="s">
        <v>144</v>
      </c>
      <c r="C47" s="6">
        <f>DEVSQ(K16:K25)</f>
        <v>0.8346640906957261</v>
      </c>
      <c r="D47" s="6">
        <f aca="true" t="shared" si="2" ref="D47:D55">C47/9</f>
        <v>0.09274045452174734</v>
      </c>
      <c r="E47" s="18">
        <f aca="true" t="shared" si="3" ref="E47:E55">C47/10</f>
        <v>0.08346640906957262</v>
      </c>
      <c r="I47" s="37"/>
      <c r="J47" s="7" t="s">
        <v>68</v>
      </c>
      <c r="K47" s="8">
        <f ca="1" t="shared" si="1"/>
        <v>0.9022516627342985</v>
      </c>
      <c r="L47" s="4"/>
    </row>
    <row r="48" spans="2:12" ht="13.5">
      <c r="B48" s="24" t="s">
        <v>145</v>
      </c>
      <c r="C48" s="6">
        <f>DEVSQ(K26:K35)</f>
        <v>0.4682756399885171</v>
      </c>
      <c r="D48" s="6">
        <f t="shared" si="2"/>
        <v>0.052030626665390795</v>
      </c>
      <c r="E48" s="18">
        <f t="shared" si="3"/>
        <v>0.04682756399885171</v>
      </c>
      <c r="I48" s="37"/>
      <c r="J48" s="7" t="s">
        <v>69</v>
      </c>
      <c r="K48" s="8">
        <f ca="1" t="shared" si="1"/>
        <v>0.19790100321707094</v>
      </c>
      <c r="L48" s="4"/>
    </row>
    <row r="49" spans="2:12" ht="13.5">
      <c r="B49" s="24" t="s">
        <v>146</v>
      </c>
      <c r="C49" s="6">
        <f>DEVSQ(K36:K45)</f>
        <v>0.9152086496063292</v>
      </c>
      <c r="D49" s="6">
        <f t="shared" si="2"/>
        <v>0.1016898499562588</v>
      </c>
      <c r="E49" s="18">
        <f t="shared" si="3"/>
        <v>0.09152086496063291</v>
      </c>
      <c r="I49" s="37"/>
      <c r="J49" s="7" t="s">
        <v>70</v>
      </c>
      <c r="K49" s="8">
        <f ca="1" t="shared" si="1"/>
        <v>0.5949777267786163</v>
      </c>
      <c r="L49" s="4"/>
    </row>
    <row r="50" spans="2:12" ht="13.5">
      <c r="B50" s="24" t="s">
        <v>147</v>
      </c>
      <c r="C50" s="6">
        <f>DEVSQ(K46:K55)</f>
        <v>0.7108397677733057</v>
      </c>
      <c r="D50" s="6">
        <f t="shared" si="2"/>
        <v>0.07898219641925619</v>
      </c>
      <c r="E50" s="18">
        <f t="shared" si="3"/>
        <v>0.07108397677733057</v>
      </c>
      <c r="I50" s="37"/>
      <c r="J50" s="7" t="s">
        <v>71</v>
      </c>
      <c r="K50" s="8">
        <f ca="1" t="shared" si="1"/>
        <v>0.6846584553438158</v>
      </c>
      <c r="L50" s="4"/>
    </row>
    <row r="51" spans="2:12" ht="13.5">
      <c r="B51" s="24" t="s">
        <v>148</v>
      </c>
      <c r="C51" s="6">
        <f>DEVSQ(K56:K65)</f>
        <v>0.35782093458026654</v>
      </c>
      <c r="D51" s="6">
        <f t="shared" si="2"/>
        <v>0.03975788162002961</v>
      </c>
      <c r="E51" s="18">
        <f t="shared" si="3"/>
        <v>0.03578209345802665</v>
      </c>
      <c r="I51" s="37"/>
      <c r="J51" s="7" t="s">
        <v>72</v>
      </c>
      <c r="K51" s="8">
        <f ca="1" t="shared" si="1"/>
        <v>0.8802857312111629</v>
      </c>
      <c r="L51" s="4"/>
    </row>
    <row r="52" spans="2:12" ht="13.5">
      <c r="B52" s="24" t="s">
        <v>149</v>
      </c>
      <c r="C52" s="6">
        <f>DEVSQ(K66:K75)</f>
        <v>1.033020622375571</v>
      </c>
      <c r="D52" s="6">
        <f t="shared" si="2"/>
        <v>0.11478006915284121</v>
      </c>
      <c r="E52" s="18">
        <f t="shared" si="3"/>
        <v>0.10330206223755709</v>
      </c>
      <c r="I52" s="37"/>
      <c r="J52" s="7" t="s">
        <v>73</v>
      </c>
      <c r="K52" s="8">
        <f ca="1" t="shared" si="1"/>
        <v>0.03301979683545864</v>
      </c>
      <c r="L52" s="4"/>
    </row>
    <row r="53" spans="2:12" ht="13.5">
      <c r="B53" s="24" t="s">
        <v>150</v>
      </c>
      <c r="C53" s="6">
        <f>DEVSQ(K76:K85)</f>
        <v>0.4318520532193869</v>
      </c>
      <c r="D53" s="6">
        <f t="shared" si="2"/>
        <v>0.04798356146882077</v>
      </c>
      <c r="E53" s="18">
        <f t="shared" si="3"/>
        <v>0.04318520532193869</v>
      </c>
      <c r="I53" s="37"/>
      <c r="J53" s="7" t="s">
        <v>74</v>
      </c>
      <c r="K53" s="8">
        <f ca="1" t="shared" si="1"/>
        <v>0.5420694716767134</v>
      </c>
      <c r="L53" s="4"/>
    </row>
    <row r="54" spans="2:12" ht="13.5">
      <c r="B54" s="24" t="s">
        <v>151</v>
      </c>
      <c r="C54" s="6">
        <f>DEVSQ(K86:K95)</f>
        <v>0.6160547399837174</v>
      </c>
      <c r="D54" s="6">
        <f t="shared" si="2"/>
        <v>0.06845052666485749</v>
      </c>
      <c r="E54" s="18">
        <f t="shared" si="3"/>
        <v>0.06160547399837174</v>
      </c>
      <c r="I54" s="37"/>
      <c r="J54" s="7" t="s">
        <v>75</v>
      </c>
      <c r="K54" s="8">
        <f ca="1" t="shared" si="1"/>
        <v>0.7447641301999921</v>
      </c>
      <c r="L54" s="4"/>
    </row>
    <row r="55" spans="2:12" ht="14.25" thickBot="1">
      <c r="B55" s="24" t="s">
        <v>152</v>
      </c>
      <c r="C55" s="6">
        <f>DEVSQ(K96:K105)</f>
        <v>0.5567060631605356</v>
      </c>
      <c r="D55" s="6">
        <f t="shared" si="2"/>
        <v>0.06185622924005951</v>
      </c>
      <c r="E55" s="18">
        <f t="shared" si="3"/>
        <v>0.05567060631605356</v>
      </c>
      <c r="I55" s="38"/>
      <c r="J55" s="13" t="s">
        <v>76</v>
      </c>
      <c r="K55" s="14">
        <f ca="1" t="shared" si="1"/>
        <v>0.7446645667206511</v>
      </c>
      <c r="L55" s="4"/>
    </row>
    <row r="56" spans="2:12" ht="14.25" thickBot="1">
      <c r="B56" s="23" t="s">
        <v>142</v>
      </c>
      <c r="C56" s="21">
        <f>AVERAGE(C46:C55)</f>
        <v>0.6913409964964686</v>
      </c>
      <c r="D56" s="21">
        <f>AVERAGE(D46:D55)</f>
        <v>0.07681566627738541</v>
      </c>
      <c r="E56" s="22">
        <f>AVERAGE(E46:E55)</f>
        <v>0.06913409964964687</v>
      </c>
      <c r="I56" s="37" t="s">
        <v>132</v>
      </c>
      <c r="J56" s="7" t="s">
        <v>77</v>
      </c>
      <c r="K56" s="8">
        <f ca="1" t="shared" si="1"/>
        <v>0.561441001921815</v>
      </c>
      <c r="L56" s="4"/>
    </row>
    <row r="57" spans="9:12" ht="13.5">
      <c r="I57" s="37"/>
      <c r="J57" s="7" t="s">
        <v>78</v>
      </c>
      <c r="K57" s="8">
        <f ca="1" t="shared" si="1"/>
        <v>0.644036675278389</v>
      </c>
      <c r="L57" s="4"/>
    </row>
    <row r="58" spans="2:12" ht="14.25" thickBot="1">
      <c r="B58" t="s">
        <v>156</v>
      </c>
      <c r="I58" s="37"/>
      <c r="J58" s="7" t="s">
        <v>79</v>
      </c>
      <c r="K58" s="8">
        <f ca="1" t="shared" si="1"/>
        <v>0.4872470363665802</v>
      </c>
      <c r="L58" s="4"/>
    </row>
    <row r="59" spans="3:12" ht="27.75" thickBot="1">
      <c r="C59" s="35" t="s">
        <v>141</v>
      </c>
      <c r="D59" s="31" t="s">
        <v>153</v>
      </c>
      <c r="E59" s="32" t="s">
        <v>154</v>
      </c>
      <c r="I59" s="37"/>
      <c r="J59" s="7" t="s">
        <v>80</v>
      </c>
      <c r="K59" s="8">
        <f ca="1" t="shared" si="1"/>
        <v>0.4141933627504695</v>
      </c>
      <c r="L59" s="4"/>
    </row>
    <row r="60" spans="3:12" ht="14.25" thickBot="1">
      <c r="C60" s="9">
        <f>DEVSQ(K6:K105)</f>
        <v>7.227947518318557</v>
      </c>
      <c r="D60" s="10">
        <f>C60/99</f>
        <v>0.07300957089210663</v>
      </c>
      <c r="E60" s="19">
        <f>C60/100</f>
        <v>0.07227947518318557</v>
      </c>
      <c r="I60" s="37"/>
      <c r="J60" s="7" t="s">
        <v>81</v>
      </c>
      <c r="K60" s="8">
        <f ca="1" t="shared" si="1"/>
        <v>0.19294496475398182</v>
      </c>
      <c r="L60" s="4"/>
    </row>
    <row r="61" spans="9:12" ht="13.5">
      <c r="I61" s="37"/>
      <c r="J61" s="7" t="s">
        <v>82</v>
      </c>
      <c r="K61" s="8">
        <f ca="1" t="shared" si="1"/>
        <v>0.3914088019899151</v>
      </c>
      <c r="L61" s="4"/>
    </row>
    <row r="62" spans="9:12" ht="13.5">
      <c r="I62" s="37"/>
      <c r="J62" s="7" t="s">
        <v>83</v>
      </c>
      <c r="K62" s="8">
        <f ca="1" t="shared" si="1"/>
        <v>0.29327794371323734</v>
      </c>
      <c r="L62" s="4"/>
    </row>
    <row r="63" spans="9:12" ht="13.5">
      <c r="I63" s="37"/>
      <c r="J63" s="7" t="s">
        <v>84</v>
      </c>
      <c r="K63" s="8">
        <f ca="1" t="shared" si="1"/>
        <v>0.32768041543146875</v>
      </c>
      <c r="L63" s="4"/>
    </row>
    <row r="64" spans="9:12" ht="13.5">
      <c r="I64" s="37"/>
      <c r="J64" s="7" t="s">
        <v>85</v>
      </c>
      <c r="K64" s="8">
        <f ca="1" t="shared" si="1"/>
        <v>0.6715124150342788</v>
      </c>
      <c r="L64" s="4"/>
    </row>
    <row r="65" spans="9:12" ht="14.25" thickBot="1">
      <c r="I65" s="37"/>
      <c r="J65" s="7" t="s">
        <v>86</v>
      </c>
      <c r="K65" s="8">
        <f ca="1" t="shared" si="1"/>
        <v>0.8474261864040413</v>
      </c>
      <c r="L65" s="4"/>
    </row>
    <row r="66" spans="9:12" ht="13.5">
      <c r="I66" s="36" t="s">
        <v>133</v>
      </c>
      <c r="J66" s="11" t="s">
        <v>87</v>
      </c>
      <c r="K66" s="12">
        <f ca="1" t="shared" si="1"/>
        <v>0.8742860258602709</v>
      </c>
      <c r="L66" s="4"/>
    </row>
    <row r="67" spans="9:12" ht="13.5">
      <c r="I67" s="37"/>
      <c r="J67" s="7" t="s">
        <v>88</v>
      </c>
      <c r="K67" s="8">
        <f ca="1" t="shared" si="1"/>
        <v>0.8872169469100573</v>
      </c>
      <c r="L67" s="4"/>
    </row>
    <row r="68" spans="9:12" ht="13.5">
      <c r="I68" s="37"/>
      <c r="J68" s="7" t="s">
        <v>89</v>
      </c>
      <c r="K68" s="8">
        <f ca="1" t="shared" si="1"/>
        <v>0.09803988364422045</v>
      </c>
      <c r="L68" s="4"/>
    </row>
    <row r="69" spans="9:12" ht="13.5">
      <c r="I69" s="37"/>
      <c r="J69" s="7" t="s">
        <v>90</v>
      </c>
      <c r="K69" s="8">
        <f ca="1" t="shared" si="1"/>
        <v>0.5564020273555752</v>
      </c>
      <c r="L69" s="4"/>
    </row>
    <row r="70" spans="9:12" ht="13.5">
      <c r="I70" s="37"/>
      <c r="J70" s="7" t="s">
        <v>91</v>
      </c>
      <c r="K70" s="8">
        <f aca="true" ca="1" t="shared" si="4" ref="K70:K105">RAND()</f>
        <v>0.9219418840172349</v>
      </c>
      <c r="L70" s="4"/>
    </row>
    <row r="71" spans="9:12" ht="13.5">
      <c r="I71" s="37"/>
      <c r="J71" s="7" t="s">
        <v>92</v>
      </c>
      <c r="K71" s="8">
        <f ca="1" t="shared" si="4"/>
        <v>0.13386036936792234</v>
      </c>
      <c r="L71" s="4"/>
    </row>
    <row r="72" spans="9:12" ht="13.5">
      <c r="I72" s="37"/>
      <c r="J72" s="7" t="s">
        <v>93</v>
      </c>
      <c r="K72" s="8">
        <f ca="1" t="shared" si="4"/>
        <v>0.8223287368334258</v>
      </c>
      <c r="L72" s="4"/>
    </row>
    <row r="73" spans="9:12" ht="13.5">
      <c r="I73" s="37"/>
      <c r="J73" s="7" t="s">
        <v>94</v>
      </c>
      <c r="K73" s="8">
        <f ca="1" t="shared" si="4"/>
        <v>0.5021964631762492</v>
      </c>
      <c r="L73" s="4"/>
    </row>
    <row r="74" spans="9:12" ht="13.5">
      <c r="I74" s="37"/>
      <c r="J74" s="7" t="s">
        <v>95</v>
      </c>
      <c r="K74" s="8">
        <f ca="1" t="shared" si="4"/>
        <v>0.35457630427914477</v>
      </c>
      <c r="L74" s="4"/>
    </row>
    <row r="75" spans="9:12" ht="14.25" thickBot="1">
      <c r="I75" s="38"/>
      <c r="J75" s="13" t="s">
        <v>96</v>
      </c>
      <c r="K75" s="14">
        <f ca="1" t="shared" si="4"/>
        <v>0.11507145802997121</v>
      </c>
      <c r="L75" s="4"/>
    </row>
    <row r="76" spans="9:12" ht="13.5">
      <c r="I76" s="37" t="s">
        <v>134</v>
      </c>
      <c r="J76" s="7" t="s">
        <v>97</v>
      </c>
      <c r="K76" s="8">
        <f ca="1" t="shared" si="4"/>
        <v>0.5236782673272953</v>
      </c>
      <c r="L76" s="4"/>
    </row>
    <row r="77" spans="9:12" ht="13.5">
      <c r="I77" s="37"/>
      <c r="J77" s="7" t="s">
        <v>98</v>
      </c>
      <c r="K77" s="8">
        <f ca="1" t="shared" si="4"/>
        <v>0.38322011581397875</v>
      </c>
      <c r="L77" s="4"/>
    </row>
    <row r="78" spans="9:12" ht="13.5">
      <c r="I78" s="37"/>
      <c r="J78" s="7" t="s">
        <v>99</v>
      </c>
      <c r="K78" s="8">
        <f ca="1" t="shared" si="4"/>
        <v>0.20556754349601913</v>
      </c>
      <c r="L78" s="4"/>
    </row>
    <row r="79" spans="9:12" ht="13.5">
      <c r="I79" s="37"/>
      <c r="J79" s="7" t="s">
        <v>100</v>
      </c>
      <c r="K79" s="8">
        <f ca="1" t="shared" si="4"/>
        <v>0.7148546514980747</v>
      </c>
      <c r="L79" s="4"/>
    </row>
    <row r="80" spans="9:12" ht="13.5">
      <c r="I80" s="37"/>
      <c r="J80" s="7" t="s">
        <v>101</v>
      </c>
      <c r="K80" s="8">
        <f ca="1" t="shared" si="4"/>
        <v>0.8382392311565403</v>
      </c>
      <c r="L80" s="4"/>
    </row>
    <row r="81" spans="9:12" ht="13.5">
      <c r="I81" s="37"/>
      <c r="J81" s="7" t="s">
        <v>102</v>
      </c>
      <c r="K81" s="8">
        <f ca="1" t="shared" si="4"/>
        <v>0.35842748434620053</v>
      </c>
      <c r="L81" s="4"/>
    </row>
    <row r="82" spans="9:12" ht="13.5">
      <c r="I82" s="37"/>
      <c r="J82" s="7" t="s">
        <v>103</v>
      </c>
      <c r="K82" s="8">
        <f ca="1" t="shared" si="4"/>
        <v>0.5524019471364063</v>
      </c>
      <c r="L82" s="4"/>
    </row>
    <row r="83" spans="9:12" ht="13.5">
      <c r="I83" s="37"/>
      <c r="J83" s="7" t="s">
        <v>104</v>
      </c>
      <c r="K83" s="8">
        <f ca="1" t="shared" si="4"/>
        <v>0.34128514620197326</v>
      </c>
      <c r="L83" s="4"/>
    </row>
    <row r="84" spans="9:12" ht="13.5">
      <c r="I84" s="37"/>
      <c r="J84" s="7" t="s">
        <v>105</v>
      </c>
      <c r="K84" s="8">
        <f ca="1" t="shared" si="4"/>
        <v>0.6909630884700935</v>
      </c>
      <c r="L84" s="4"/>
    </row>
    <row r="85" spans="9:12" ht="14.25" thickBot="1">
      <c r="I85" s="37"/>
      <c r="J85" s="7" t="s">
        <v>106</v>
      </c>
      <c r="K85" s="8">
        <f ca="1" t="shared" si="4"/>
        <v>0.8234483768156673</v>
      </c>
      <c r="L85" s="4"/>
    </row>
    <row r="86" spans="9:12" ht="13.5">
      <c r="I86" s="36" t="s">
        <v>135</v>
      </c>
      <c r="J86" s="11" t="s">
        <v>107</v>
      </c>
      <c r="K86" s="12">
        <f ca="1" t="shared" si="4"/>
        <v>0.738101086543669</v>
      </c>
      <c r="L86" s="4"/>
    </row>
    <row r="87" spans="9:12" ht="13.5">
      <c r="I87" s="37"/>
      <c r="J87" s="7" t="s">
        <v>108</v>
      </c>
      <c r="K87" s="8">
        <f ca="1" t="shared" si="4"/>
        <v>0.2796987460632887</v>
      </c>
      <c r="L87" s="4"/>
    </row>
    <row r="88" spans="9:12" ht="13.5">
      <c r="I88" s="37"/>
      <c r="J88" s="7" t="s">
        <v>109</v>
      </c>
      <c r="K88" s="8">
        <f ca="1" t="shared" si="4"/>
        <v>0.2729386417055164</v>
      </c>
      <c r="L88" s="4"/>
    </row>
    <row r="89" spans="9:12" ht="13.5">
      <c r="I89" s="37"/>
      <c r="J89" s="7" t="s">
        <v>110</v>
      </c>
      <c r="K89" s="8">
        <f ca="1" t="shared" si="4"/>
        <v>0.32138093681676416</v>
      </c>
      <c r="L89" s="4"/>
    </row>
    <row r="90" spans="9:12" ht="13.5">
      <c r="I90" s="37"/>
      <c r="J90" s="7" t="s">
        <v>111</v>
      </c>
      <c r="K90" s="8">
        <f ca="1" t="shared" si="4"/>
        <v>0.2034289531587694</v>
      </c>
      <c r="L90" s="4"/>
    </row>
    <row r="91" spans="9:12" ht="13.5">
      <c r="I91" s="37"/>
      <c r="J91" s="7" t="s">
        <v>112</v>
      </c>
      <c r="K91" s="8">
        <f ca="1" t="shared" si="4"/>
        <v>0.13814909987120316</v>
      </c>
      <c r="L91" s="4"/>
    </row>
    <row r="92" spans="9:12" ht="13.5">
      <c r="I92" s="37"/>
      <c r="J92" s="7" t="s">
        <v>113</v>
      </c>
      <c r="K92" s="8">
        <f ca="1" t="shared" si="4"/>
        <v>0.71519140932448</v>
      </c>
      <c r="L92" s="4"/>
    </row>
    <row r="93" spans="9:12" ht="13.5">
      <c r="I93" s="37"/>
      <c r="J93" s="7" t="s">
        <v>114</v>
      </c>
      <c r="K93" s="8">
        <f ca="1" t="shared" si="4"/>
        <v>0.12276608804550104</v>
      </c>
      <c r="L93" s="4"/>
    </row>
    <row r="94" spans="9:12" ht="13.5">
      <c r="I94" s="37"/>
      <c r="J94" s="7" t="s">
        <v>115</v>
      </c>
      <c r="K94" s="8">
        <f ca="1" t="shared" si="4"/>
        <v>0.7666118096663901</v>
      </c>
      <c r="L94" s="4"/>
    </row>
    <row r="95" spans="9:12" ht="14.25" thickBot="1">
      <c r="I95" s="38"/>
      <c r="J95" s="13" t="s">
        <v>116</v>
      </c>
      <c r="K95" s="14">
        <f ca="1" t="shared" si="4"/>
        <v>0.16605624175099565</v>
      </c>
      <c r="L95" s="4"/>
    </row>
    <row r="96" spans="9:12" ht="13.5">
      <c r="I96" s="37" t="s">
        <v>136</v>
      </c>
      <c r="J96" s="7" t="s">
        <v>117</v>
      </c>
      <c r="K96" s="8">
        <f ca="1" t="shared" si="4"/>
        <v>0.5028885364660551</v>
      </c>
      <c r="L96" s="4"/>
    </row>
    <row r="97" spans="9:12" ht="13.5">
      <c r="I97" s="37"/>
      <c r="J97" s="7" t="s">
        <v>118</v>
      </c>
      <c r="K97" s="8">
        <f ca="1" t="shared" si="4"/>
        <v>0.9638975911299852</v>
      </c>
      <c r="L97" s="4"/>
    </row>
    <row r="98" spans="9:12" ht="13.5">
      <c r="I98" s="37"/>
      <c r="J98" s="7" t="s">
        <v>119</v>
      </c>
      <c r="K98" s="8">
        <f ca="1" t="shared" si="4"/>
        <v>0.38323446091003976</v>
      </c>
      <c r="L98" s="4"/>
    </row>
    <row r="99" spans="9:12" ht="13.5">
      <c r="I99" s="37"/>
      <c r="J99" s="7" t="s">
        <v>120</v>
      </c>
      <c r="K99" s="8">
        <f ca="1" t="shared" si="4"/>
        <v>0.1781212188041965</v>
      </c>
      <c r="L99" s="4"/>
    </row>
    <row r="100" spans="9:12" ht="13.5">
      <c r="I100" s="37"/>
      <c r="J100" s="7" t="s">
        <v>121</v>
      </c>
      <c r="K100" s="8">
        <f ca="1" t="shared" si="4"/>
        <v>0.0950220178290353</v>
      </c>
      <c r="L100" s="4"/>
    </row>
    <row r="101" spans="9:12" ht="13.5">
      <c r="I101" s="37"/>
      <c r="J101" s="7" t="s">
        <v>122</v>
      </c>
      <c r="K101" s="8">
        <f ca="1" t="shared" si="4"/>
        <v>0.6607312733183921</v>
      </c>
      <c r="L101" s="4"/>
    </row>
    <row r="102" spans="9:12" ht="13.5">
      <c r="I102" s="37"/>
      <c r="J102" s="7" t="s">
        <v>123</v>
      </c>
      <c r="K102" s="8">
        <f ca="1" t="shared" si="4"/>
        <v>0.3632913385796359</v>
      </c>
      <c r="L102" s="4"/>
    </row>
    <row r="103" spans="9:12" ht="13.5">
      <c r="I103" s="37"/>
      <c r="J103" s="7" t="s">
        <v>124</v>
      </c>
      <c r="K103" s="8">
        <f ca="1" t="shared" si="4"/>
        <v>0.6096026907234</v>
      </c>
      <c r="L103" s="4"/>
    </row>
    <row r="104" spans="9:12" ht="13.5">
      <c r="I104" s="37"/>
      <c r="J104" s="7" t="s">
        <v>125</v>
      </c>
      <c r="K104" s="8">
        <f ca="1" t="shared" si="4"/>
        <v>0.3730675367597893</v>
      </c>
      <c r="L104" s="4"/>
    </row>
    <row r="105" spans="9:12" ht="14.25" thickBot="1">
      <c r="I105" s="38"/>
      <c r="J105" s="13" t="s">
        <v>126</v>
      </c>
      <c r="K105" s="14">
        <f ca="1" t="shared" si="4"/>
        <v>0.40285772766702066</v>
      </c>
      <c r="L105" s="4"/>
    </row>
    <row r="106" ht="13.5">
      <c r="L106" s="4"/>
    </row>
  </sheetData>
  <mergeCells count="10">
    <mergeCell ref="I6:I15"/>
    <mergeCell ref="I16:I25"/>
    <mergeCell ref="I26:I35"/>
    <mergeCell ref="I36:I45"/>
    <mergeCell ref="I86:I95"/>
    <mergeCell ref="I96:I105"/>
    <mergeCell ref="I46:I55"/>
    <mergeCell ref="I56:I65"/>
    <mergeCell ref="I66:I75"/>
    <mergeCell ref="I76:I85"/>
  </mergeCells>
  <hyperlinks>
    <hyperlink ref="P1" r:id="rId1" display="http://keijisaito.info"/>
    <hyperlink ref="Q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Unbiased Variance Estimate</dc:title>
  <dc:subject/>
  <dc:creator>Keiji Saito</dc:creator>
  <cp:keywords/>
  <dc:description/>
  <cp:lastModifiedBy>Keiji Saito</cp:lastModifiedBy>
  <dcterms:created xsi:type="dcterms:W3CDTF">2003-08-02T20:26:47Z</dcterms:created>
  <dcterms:modified xsi:type="dcterms:W3CDTF">2007-03-23T05:15:35Z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