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tabRatio="688" activeTab="0"/>
  </bookViews>
  <sheets>
    <sheet name="分散の不偏推定" sheetId="1" r:id="rId1"/>
  </sheets>
  <definedNames/>
  <calcPr fullCalcOnLoad="1"/>
</workbook>
</file>

<file path=xl/sharedStrings.xml><?xml version="1.0" encoding="utf-8"?>
<sst xmlns="http://schemas.openxmlformats.org/spreadsheetml/2006/main" count="165" uniqueCount="164">
  <si>
    <t>[0,1]の一様乱数</t>
  </si>
  <si>
    <t>標本1</t>
  </si>
  <si>
    <t>標本2</t>
  </si>
  <si>
    <t>標本3</t>
  </si>
  <si>
    <t>標本4</t>
  </si>
  <si>
    <t>標本5</t>
  </si>
  <si>
    <t>標本6</t>
  </si>
  <si>
    <t>標本7</t>
  </si>
  <si>
    <t>標本8</t>
  </si>
  <si>
    <t>標本9</t>
  </si>
  <si>
    <t>標本10</t>
  </si>
  <si>
    <t>標本11</t>
  </si>
  <si>
    <t>標本12</t>
  </si>
  <si>
    <t>標本13</t>
  </si>
  <si>
    <t>標本14</t>
  </si>
  <si>
    <t>標本15</t>
  </si>
  <si>
    <t>標本16</t>
  </si>
  <si>
    <t>標本17</t>
  </si>
  <si>
    <t>標本18</t>
  </si>
  <si>
    <t>標本19</t>
  </si>
  <si>
    <t>標本20</t>
  </si>
  <si>
    <t>標本21</t>
  </si>
  <si>
    <t>標本22</t>
  </si>
  <si>
    <t>標本23</t>
  </si>
  <si>
    <t>標本24</t>
  </si>
  <si>
    <t>標本25</t>
  </si>
  <si>
    <t>標本26</t>
  </si>
  <si>
    <t>標本27</t>
  </si>
  <si>
    <t>標本28</t>
  </si>
  <si>
    <t>標本29</t>
  </si>
  <si>
    <t>標本30</t>
  </si>
  <si>
    <t>標本31</t>
  </si>
  <si>
    <t>標本32</t>
  </si>
  <si>
    <t>標本33</t>
  </si>
  <si>
    <t>標本34</t>
  </si>
  <si>
    <t>標本35</t>
  </si>
  <si>
    <t>標本36</t>
  </si>
  <si>
    <t>標本37</t>
  </si>
  <si>
    <t>標本38</t>
  </si>
  <si>
    <t>標本39</t>
  </si>
  <si>
    <t>標本40</t>
  </si>
  <si>
    <t>標本41</t>
  </si>
  <si>
    <t>標本42</t>
  </si>
  <si>
    <t>標本43</t>
  </si>
  <si>
    <t>標本44</t>
  </si>
  <si>
    <t>標本45</t>
  </si>
  <si>
    <t>標本46</t>
  </si>
  <si>
    <t>標本47</t>
  </si>
  <si>
    <t>標本48</t>
  </si>
  <si>
    <t>標本49</t>
  </si>
  <si>
    <t>標本50</t>
  </si>
  <si>
    <t>標本51</t>
  </si>
  <si>
    <t>標本52</t>
  </si>
  <si>
    <t>標本53</t>
  </si>
  <si>
    <t>標本54</t>
  </si>
  <si>
    <t>標本55</t>
  </si>
  <si>
    <t>標本56</t>
  </si>
  <si>
    <t>標本57</t>
  </si>
  <si>
    <t>標本58</t>
  </si>
  <si>
    <t>標本59</t>
  </si>
  <si>
    <t>標本60</t>
  </si>
  <si>
    <t>標本61</t>
  </si>
  <si>
    <t>標本62</t>
  </si>
  <si>
    <t>標本63</t>
  </si>
  <si>
    <t>標本64</t>
  </si>
  <si>
    <t>標本65</t>
  </si>
  <si>
    <t>標本66</t>
  </si>
  <si>
    <t>標本67</t>
  </si>
  <si>
    <t>標本68</t>
  </si>
  <si>
    <t>標本69</t>
  </si>
  <si>
    <t>標本70</t>
  </si>
  <si>
    <t>標本71</t>
  </si>
  <si>
    <t>標本72</t>
  </si>
  <si>
    <t>標本73</t>
  </si>
  <si>
    <t>標本74</t>
  </si>
  <si>
    <t>標本75</t>
  </si>
  <si>
    <t>標本76</t>
  </si>
  <si>
    <t>標本77</t>
  </si>
  <si>
    <t>標本78</t>
  </si>
  <si>
    <t>標本79</t>
  </si>
  <si>
    <t>標本80</t>
  </si>
  <si>
    <t>標本81</t>
  </si>
  <si>
    <t>標本82</t>
  </si>
  <si>
    <t>標本83</t>
  </si>
  <si>
    <t>標本84</t>
  </si>
  <si>
    <t>標本85</t>
  </si>
  <si>
    <t>標本86</t>
  </si>
  <si>
    <t>標本87</t>
  </si>
  <si>
    <t>標本88</t>
  </si>
  <si>
    <t>標本89</t>
  </si>
  <si>
    <t>標本90</t>
  </si>
  <si>
    <t>標本91</t>
  </si>
  <si>
    <t>標本92</t>
  </si>
  <si>
    <t>標本93</t>
  </si>
  <si>
    <t>標本94</t>
  </si>
  <si>
    <t>標本95</t>
  </si>
  <si>
    <t>標本96</t>
  </si>
  <si>
    <t>標本97</t>
  </si>
  <si>
    <t>標本98</t>
  </si>
  <si>
    <t>標本99</t>
  </si>
  <si>
    <t>標本100</t>
  </si>
  <si>
    <t>セット2</t>
  </si>
  <si>
    <t>セット1</t>
  </si>
  <si>
    <t>セット3</t>
  </si>
  <si>
    <t>セット4</t>
  </si>
  <si>
    <t>セット5</t>
  </si>
  <si>
    <t>セット6</t>
  </si>
  <si>
    <t>セット7</t>
  </si>
  <si>
    <t>セット8</t>
  </si>
  <si>
    <t>セット9</t>
  </si>
  <si>
    <t>セット10</t>
  </si>
  <si>
    <t>偏差平方和</t>
  </si>
  <si>
    <t>セット2</t>
  </si>
  <si>
    <t>セット1</t>
  </si>
  <si>
    <t>セット3</t>
  </si>
  <si>
    <t>セット4</t>
  </si>
  <si>
    <t>セット5</t>
  </si>
  <si>
    <t>セット6</t>
  </si>
  <si>
    <t>セット7</t>
  </si>
  <si>
    <t>セット8</t>
  </si>
  <si>
    <t>セット9</t>
  </si>
  <si>
    <t>セット10</t>
  </si>
  <si>
    <t>不偏分散(÷9)</t>
  </si>
  <si>
    <t>母分散（÷10）</t>
  </si>
  <si>
    <t>平均</t>
  </si>
  <si>
    <t>　分散の(不偏)推定量は、Excel関数の[=Var]でも出せます。</t>
  </si>
  <si>
    <t>※対比のために計算方法として、偏差平方和を割りましたが</t>
  </si>
  <si>
    <t>（例）セット1</t>
  </si>
  <si>
    <t>100標本でまとめて1セット</t>
  </si>
  <si>
    <t>母分散（÷100）</t>
  </si>
  <si>
    <t>不偏分散(÷99)</t>
  </si>
  <si>
    <t>再計算の[F9]や空白セルで[ DEL ]等を押して、繰り返し計算させれば</t>
  </si>
  <si>
    <t>再計算の[F9]を押すと乱数が動きます。</t>
  </si>
  <si>
    <t>[F9]を押しっぱなしにすれば、推定値の挙動を見ることができます。</t>
  </si>
  <si>
    <t>グラフ左側の点が[標本数-1]で割った不偏分散推定量</t>
  </si>
  <si>
    <t>右側は、真の値である赤線（0.08333・・・）を中心に動いておらず</t>
  </si>
  <si>
    <t>　当然D列の値と一致します。</t>
  </si>
  <si>
    <t>グラフ右側の点が[標本数]で割った母分散（推定量として不偏性は満たされない）</t>
  </si>
  <si>
    <t>～0.05</t>
  </si>
  <si>
    <t>0.05～0.1</t>
  </si>
  <si>
    <t>0.1～0.15</t>
  </si>
  <si>
    <t>0.15～0.2</t>
  </si>
  <si>
    <t>0.2～0.25</t>
  </si>
  <si>
    <t>0.25～0.3</t>
  </si>
  <si>
    <t>0.3～0.35</t>
  </si>
  <si>
    <t>0.35～0.4</t>
  </si>
  <si>
    <t>0.4～0.45</t>
  </si>
  <si>
    <t>0.45～0.5</t>
  </si>
  <si>
    <t>0.5～0.55</t>
  </si>
  <si>
    <t>0.55～0.6</t>
  </si>
  <si>
    <t>0.6～0.65</t>
  </si>
  <si>
    <t>0.65～0.7</t>
  </si>
  <si>
    <t>0.7～0.75</t>
  </si>
  <si>
    <t>0.75～0.8</t>
  </si>
  <si>
    <t>0.8～0.85</t>
  </si>
  <si>
    <t>0.85～0.9</t>
  </si>
  <si>
    <t>0.9～0.95</t>
  </si>
  <si>
    <t>0.95～</t>
  </si>
  <si>
    <t>ヒストグラム</t>
  </si>
  <si>
    <t>若干、下にずれていることが分かります。(真の値の解析的導出は下の画像を参照)</t>
  </si>
  <si>
    <t>齋藤経史作成</t>
  </si>
  <si>
    <t>http://keijisaito.info</t>
  </si>
  <si>
    <t>master@keijisaito.info</t>
  </si>
  <si>
    <t>分散の不偏推定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</si>
</sst>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_ "/>
    <numFmt numFmtId="178" formatCode="0.00_ "/>
    <numFmt numFmtId="179" formatCode="0.000000_ "/>
    <numFmt numFmtId="180" formatCode="0.000_ "/>
    <numFmt numFmtId="181" formatCode="0_);[Red]\(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sz val="5.25"/>
      <name val="ＭＳ Ｐゴシック"/>
      <family val="3"/>
    </font>
    <font>
      <sz val="10"/>
      <name val="ＭＳ Ｐゴシック"/>
      <family val="3"/>
    </font>
    <font>
      <sz val="10.25"/>
      <name val="ＭＳ Ｐゴシック"/>
      <family val="3"/>
    </font>
    <font>
      <sz val="13.75"/>
      <name val="ＭＳ Ｐゴシック"/>
      <family val="3"/>
    </font>
    <font>
      <sz val="11"/>
      <color indexed="12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6" fontId="0" fillId="0" borderId="0" xfId="0" applyNumberFormat="1" applyAlignment="1">
      <alignment/>
    </xf>
    <xf numFmtId="56" fontId="0" fillId="0" borderId="0" xfId="0" applyNumberFormat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5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Fill="1" applyBorder="1" applyAlignment="1">
      <alignment/>
    </xf>
    <xf numFmtId="176" fontId="0" fillId="0" borderId="3" xfId="0" applyNumberFormat="1" applyFill="1" applyBorder="1" applyAlignment="1">
      <alignment/>
    </xf>
    <xf numFmtId="0" fontId="0" fillId="0" borderId="7" xfId="0" applyFill="1" applyBorder="1" applyAlignment="1">
      <alignment/>
    </xf>
    <xf numFmtId="176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1" fontId="0" fillId="0" borderId="0" xfId="0" applyNumberFormat="1" applyAlignment="1">
      <alignment/>
    </xf>
    <xf numFmtId="181" fontId="0" fillId="0" borderId="5" xfId="0" applyNumberFormat="1" applyBorder="1" applyAlignment="1">
      <alignment/>
    </xf>
    <xf numFmtId="181" fontId="0" fillId="0" borderId="8" xfId="0" applyNumberFormat="1" applyBorder="1" applyAlignment="1">
      <alignment/>
    </xf>
    <xf numFmtId="176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0" xfId="16" applyAlignment="1">
      <alignment/>
    </xf>
    <xf numFmtId="0" fontId="14" fillId="0" borderId="0" xfId="0" applyFont="1" applyAlignment="1">
      <alignment/>
    </xf>
    <xf numFmtId="0" fontId="0" fillId="0" borderId="1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"/>
          <c:y val="-0.01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925"/>
          <c:y val="0.11275"/>
          <c:w val="0.899"/>
          <c:h val="0.8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'分散の不偏推定'!$K$5</c:f>
              <c:strCache>
                <c:ptCount val="1"/>
                <c:pt idx="0">
                  <c:v>[0,1]の一様乱数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'分散の不偏推定'!$K$6:$K$105</c:f>
              <c:numCache>
                <c:ptCount val="100"/>
                <c:pt idx="0">
                  <c:v>0.670670598820132</c:v>
                </c:pt>
                <c:pt idx="1">
                  <c:v>0.22854801543469283</c:v>
                </c:pt>
                <c:pt idx="2">
                  <c:v>0.24375834737102053</c:v>
                </c:pt>
                <c:pt idx="3">
                  <c:v>0.9394252251692647</c:v>
                </c:pt>
                <c:pt idx="4">
                  <c:v>0.923558222922181</c:v>
                </c:pt>
                <c:pt idx="5">
                  <c:v>0.6636416730374144</c:v>
                </c:pt>
                <c:pt idx="6">
                  <c:v>0.3269564832751657</c:v>
                </c:pt>
                <c:pt idx="7">
                  <c:v>0.28882570147536724</c:v>
                </c:pt>
                <c:pt idx="8">
                  <c:v>0.41442131942218774</c:v>
                </c:pt>
                <c:pt idx="9">
                  <c:v>0.4522337366915432</c:v>
                </c:pt>
                <c:pt idx="10">
                  <c:v>0.38205085342847145</c:v>
                </c:pt>
                <c:pt idx="11">
                  <c:v>0.37428008425774273</c:v>
                </c:pt>
                <c:pt idx="12">
                  <c:v>0.4715485696721258</c:v>
                </c:pt>
                <c:pt idx="13">
                  <c:v>0.4466436032063257</c:v>
                </c:pt>
                <c:pt idx="14">
                  <c:v>0.8122643449461988</c:v>
                </c:pt>
                <c:pt idx="15">
                  <c:v>0.4585600443910982</c:v>
                </c:pt>
                <c:pt idx="16">
                  <c:v>0.447810991731604</c:v>
                </c:pt>
                <c:pt idx="17">
                  <c:v>0.5443538625821889</c:v>
                </c:pt>
                <c:pt idx="18">
                  <c:v>0.8592290719746902</c:v>
                </c:pt>
                <c:pt idx="19">
                  <c:v>0.5709532519220515</c:v>
                </c:pt>
                <c:pt idx="20">
                  <c:v>0.9483050504044168</c:v>
                </c:pt>
                <c:pt idx="21">
                  <c:v>0.9273899455147385</c:v>
                </c:pt>
                <c:pt idx="22">
                  <c:v>0.8645531689832202</c:v>
                </c:pt>
                <c:pt idx="23">
                  <c:v>0.37359779504644397</c:v>
                </c:pt>
                <c:pt idx="24">
                  <c:v>0.6416150422871976</c:v>
                </c:pt>
                <c:pt idx="25">
                  <c:v>0.8254018153449361</c:v>
                </c:pt>
                <c:pt idx="26">
                  <c:v>0.6308064083366576</c:v>
                </c:pt>
                <c:pt idx="27">
                  <c:v>0.36656685121554666</c:v>
                </c:pt>
                <c:pt idx="28">
                  <c:v>0.17524473678503494</c:v>
                </c:pt>
                <c:pt idx="29">
                  <c:v>0.492122583150137</c:v>
                </c:pt>
                <c:pt idx="30">
                  <c:v>0.11453942068087519</c:v>
                </c:pt>
                <c:pt idx="31">
                  <c:v>0.9015711145922194</c:v>
                </c:pt>
                <c:pt idx="32">
                  <c:v>0.277681135288915</c:v>
                </c:pt>
                <c:pt idx="33">
                  <c:v>0.192632960307358</c:v>
                </c:pt>
                <c:pt idx="34">
                  <c:v>0.8852092076220526</c:v>
                </c:pt>
                <c:pt idx="35">
                  <c:v>0.8595319804777466</c:v>
                </c:pt>
                <c:pt idx="36">
                  <c:v>0.24348221366783562</c:v>
                </c:pt>
                <c:pt idx="37">
                  <c:v>0.9968864793336438</c:v>
                </c:pt>
                <c:pt idx="38">
                  <c:v>0.20323075310441574</c:v>
                </c:pt>
                <c:pt idx="39">
                  <c:v>0.26719645707641404</c:v>
                </c:pt>
                <c:pt idx="40">
                  <c:v>0.5415092689683729</c:v>
                </c:pt>
                <c:pt idx="41">
                  <c:v>0.5499925603829061</c:v>
                </c:pt>
                <c:pt idx="42">
                  <c:v>0.5018275397791667</c:v>
                </c:pt>
                <c:pt idx="43">
                  <c:v>0.700434836449394</c:v>
                </c:pt>
                <c:pt idx="44">
                  <c:v>0.45718832443328417</c:v>
                </c:pt>
                <c:pt idx="45">
                  <c:v>0.3809023314566107</c:v>
                </c:pt>
                <c:pt idx="46">
                  <c:v>0.4509234917603502</c:v>
                </c:pt>
                <c:pt idx="47">
                  <c:v>0.7275886774439098</c:v>
                </c:pt>
                <c:pt idx="48">
                  <c:v>0.6547611044447275</c:v>
                </c:pt>
                <c:pt idx="49">
                  <c:v>0.8296055231839405</c:v>
                </c:pt>
                <c:pt idx="50">
                  <c:v>0.47309070639760087</c:v>
                </c:pt>
                <c:pt idx="51">
                  <c:v>0.2896072217004457</c:v>
                </c:pt>
                <c:pt idx="52">
                  <c:v>0.767159083607216</c:v>
                </c:pt>
                <c:pt idx="53">
                  <c:v>0.8890379208559782</c:v>
                </c:pt>
                <c:pt idx="54">
                  <c:v>0.8808522612409038</c:v>
                </c:pt>
                <c:pt idx="55">
                  <c:v>0.9587871684197902</c:v>
                </c:pt>
                <c:pt idx="56">
                  <c:v>0.8803650691282794</c:v>
                </c:pt>
                <c:pt idx="57">
                  <c:v>0.4670282111453039</c:v>
                </c:pt>
                <c:pt idx="58">
                  <c:v>0.9132622381918303</c:v>
                </c:pt>
                <c:pt idx="59">
                  <c:v>0.7312651093975804</c:v>
                </c:pt>
                <c:pt idx="60">
                  <c:v>0.5474731702810391</c:v>
                </c:pt>
                <c:pt idx="61">
                  <c:v>0.7896054206470451</c:v>
                </c:pt>
                <c:pt idx="62">
                  <c:v>0.9390103105078751</c:v>
                </c:pt>
                <c:pt idx="63">
                  <c:v>0.45416436512471936</c:v>
                </c:pt>
                <c:pt idx="64">
                  <c:v>0.2238960282798912</c:v>
                </c:pt>
                <c:pt idx="65">
                  <c:v>0.2365591727726084</c:v>
                </c:pt>
                <c:pt idx="66">
                  <c:v>0.9786982985102464</c:v>
                </c:pt>
                <c:pt idx="67">
                  <c:v>0.859961554027403</c:v>
                </c:pt>
                <c:pt idx="68">
                  <c:v>0.6408092393105194</c:v>
                </c:pt>
                <c:pt idx="69">
                  <c:v>0.09155186665310056</c:v>
                </c:pt>
                <c:pt idx="70">
                  <c:v>0.47068402719306146</c:v>
                </c:pt>
                <c:pt idx="71">
                  <c:v>0.284229100660073</c:v>
                </c:pt>
                <c:pt idx="72">
                  <c:v>0.08441002680478027</c:v>
                </c:pt>
                <c:pt idx="73">
                  <c:v>0.5995554625059818</c:v>
                </c:pt>
                <c:pt idx="74">
                  <c:v>0.8842352035661101</c:v>
                </c:pt>
                <c:pt idx="75">
                  <c:v>0.9720616861473863</c:v>
                </c:pt>
                <c:pt idx="76">
                  <c:v>0.5583409510046762</c:v>
                </c:pt>
                <c:pt idx="77">
                  <c:v>0.3637381371976618</c:v>
                </c:pt>
                <c:pt idx="78">
                  <c:v>0.16586175298805905</c:v>
                </c:pt>
                <c:pt idx="79">
                  <c:v>0.4868868129650452</c:v>
                </c:pt>
                <c:pt idx="80">
                  <c:v>0.6365871369571858</c:v>
                </c:pt>
                <c:pt idx="81">
                  <c:v>0.9474390794940151</c:v>
                </c:pt>
                <c:pt idx="82">
                  <c:v>0.7827138355773251</c:v>
                </c:pt>
                <c:pt idx="83">
                  <c:v>0.7795710427349825</c:v>
                </c:pt>
                <c:pt idx="84">
                  <c:v>0.4803214543448009</c:v>
                </c:pt>
                <c:pt idx="85">
                  <c:v>0.5120059475465855</c:v>
                </c:pt>
                <c:pt idx="86">
                  <c:v>0.1575703767124379</c:v>
                </c:pt>
                <c:pt idx="87">
                  <c:v>0.24261067819976279</c:v>
                </c:pt>
                <c:pt idx="88">
                  <c:v>0.3668910315192291</c:v>
                </c:pt>
                <c:pt idx="89">
                  <c:v>0.9302321621329162</c:v>
                </c:pt>
                <c:pt idx="90">
                  <c:v>0.0689544523313268</c:v>
                </c:pt>
                <c:pt idx="91">
                  <c:v>0.5318779954912198</c:v>
                </c:pt>
                <c:pt idx="92">
                  <c:v>0.49845483309677174</c:v>
                </c:pt>
                <c:pt idx="93">
                  <c:v>0.11854525816825046</c:v>
                </c:pt>
                <c:pt idx="94">
                  <c:v>0.5706259744257662</c:v>
                </c:pt>
                <c:pt idx="95">
                  <c:v>0.6007722070189125</c:v>
                </c:pt>
                <c:pt idx="96">
                  <c:v>0.16819038742488956</c:v>
                </c:pt>
                <c:pt idx="97">
                  <c:v>0.32447041206680627</c:v>
                </c:pt>
                <c:pt idx="98">
                  <c:v>0.5203109305805302</c:v>
                </c:pt>
                <c:pt idx="99">
                  <c:v>0.8588493719389758</c:v>
                </c:pt>
              </c:numCache>
            </c:numRef>
          </c:yVal>
          <c:smooth val="0"/>
        </c:ser>
        <c:axId val="64217957"/>
        <c:axId val="41090702"/>
      </c:scatterChart>
      <c:valAx>
        <c:axId val="64217957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extTo"/>
        <c:crossAx val="41090702"/>
        <c:crosses val="autoZero"/>
        <c:crossBetween val="midCat"/>
        <c:dispUnits/>
      </c:valAx>
      <c:valAx>
        <c:axId val="41090702"/>
        <c:scaling>
          <c:orientation val="minMax"/>
          <c:max val="1"/>
        </c:scaling>
        <c:axPos val="l"/>
        <c:majorGridlines/>
        <c:delete val="0"/>
        <c:numFmt formatCode="0.00_ " sourceLinked="0"/>
        <c:majorTickMark val="in"/>
        <c:minorTickMark val="none"/>
        <c:tickLblPos val="nextTo"/>
        <c:crossAx val="64217957"/>
        <c:crosses val="autoZero"/>
        <c:crossBetween val="midCat"/>
        <c:dispUnits/>
        <c:maj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標本10×10セットの　　　　　各不偏分散推定値</a:t>
            </a:r>
          </a:p>
        </c:rich>
      </c:tx>
      <c:layout>
        <c:manualLayout>
          <c:xMode val="factor"/>
          <c:yMode val="factor"/>
          <c:x val="0.09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5"/>
          <c:w val="0.96125"/>
          <c:h val="0.86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'分散の不偏推定'!$D$57:$E$57</c:f>
              <c:strCache/>
            </c:strRef>
          </c:xVal>
          <c:yVal>
            <c:numRef>
              <c:f>'分散の不偏推定'!$D$58:$E$58</c:f>
              <c:numCache>
                <c:ptCount val="2"/>
                <c:pt idx="0">
                  <c:v>0.07217572061863838</c:v>
                </c:pt>
                <c:pt idx="1">
                  <c:v>0.06495814855677454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'分散の不偏推定'!$D$57:$E$57</c:f>
              <c:strCache/>
            </c:strRef>
          </c:xVal>
          <c:yVal>
            <c:numRef>
              <c:f>'分散の不偏推定'!$D$59:$E$59</c:f>
              <c:numCache>
                <c:ptCount val="2"/>
                <c:pt idx="0">
                  <c:v>0.028650120954680985</c:v>
                </c:pt>
                <c:pt idx="1">
                  <c:v>0.025785108859212886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'分散の不偏推定'!$D$57:$E$57</c:f>
              <c:strCache/>
            </c:strRef>
          </c:xVal>
          <c:yVal>
            <c:numRef>
              <c:f>'分散の不偏推定'!$D$60:$E$60</c:f>
              <c:numCache>
                <c:ptCount val="2"/>
                <c:pt idx="0">
                  <c:v>0.07152747220772374</c:v>
                </c:pt>
                <c:pt idx="1">
                  <c:v>0.06437472498695136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'分散の不偏推定'!$D$57:$E$57</c:f>
              <c:strCache/>
            </c:strRef>
          </c:xVal>
          <c:yVal>
            <c:numRef>
              <c:f>'分散の不偏推定'!$D$61:$E$61</c:f>
              <c:numCache>
                <c:ptCount val="2"/>
                <c:pt idx="0">
                  <c:v>0.1317798834425887</c:v>
                </c:pt>
                <c:pt idx="1">
                  <c:v>0.11860189509832983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'分散の不偏推定'!$D$57:$E$57</c:f>
              <c:strCache/>
            </c:strRef>
          </c:xVal>
          <c:yVal>
            <c:numRef>
              <c:f>'分散の不偏推定'!$D$62:$E$62</c:f>
              <c:numCache>
                <c:ptCount val="2"/>
                <c:pt idx="0">
                  <c:v>0.02045028718282554</c:v>
                </c:pt>
                <c:pt idx="1">
                  <c:v>0.018405258464542988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'分散の不偏推定'!$D$57:$E$57</c:f>
              <c:strCache/>
            </c:strRef>
          </c:xVal>
          <c:yVal>
            <c:numRef>
              <c:f>'分散の不偏推定'!$D$63:$E$63</c:f>
              <c:numCache>
                <c:ptCount val="2"/>
                <c:pt idx="0">
                  <c:v>0.054091889848105944</c:v>
                </c:pt>
                <c:pt idx="1">
                  <c:v>0.04868270086329535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'分散の不偏推定'!$D$57:$E$57</c:f>
              <c:strCache/>
            </c:strRef>
          </c:xVal>
          <c:yVal>
            <c:numRef>
              <c:f>'分散の不偏推定'!$D$64:$E$64</c:f>
              <c:numCache>
                <c:ptCount val="2"/>
                <c:pt idx="0">
                  <c:v>0.1015498623771704</c:v>
                </c:pt>
                <c:pt idx="1">
                  <c:v>0.09139487613945335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'分散の不偏推定'!$D$57:$E$57</c:f>
              <c:strCache/>
            </c:strRef>
          </c:xVal>
          <c:yVal>
            <c:numRef>
              <c:f>'分散の不偏推定'!$D$65:$E$65</c:f>
              <c:numCache>
                <c:ptCount val="2"/>
                <c:pt idx="0">
                  <c:v>0.08140256868681546</c:v>
                </c:pt>
                <c:pt idx="1">
                  <c:v>0.07326231181813392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'分散の不偏推定'!$D$57:$E$57</c:f>
              <c:strCache/>
            </c:strRef>
          </c:xVal>
          <c:yVal>
            <c:numRef>
              <c:f>'分散の不偏推定'!$D$66:$E$66</c:f>
              <c:numCache>
                <c:ptCount val="2"/>
                <c:pt idx="0">
                  <c:v>0.07710235976841491</c:v>
                </c:pt>
                <c:pt idx="1">
                  <c:v>0.06939212379157342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'分散の不偏推定'!$D$57:$E$57</c:f>
              <c:strCache/>
            </c:strRef>
          </c:xVal>
          <c:yVal>
            <c:numRef>
              <c:f>'分散の不偏推定'!$D$67:$E$67</c:f>
              <c:numCache>
                <c:ptCount val="2"/>
                <c:pt idx="0">
                  <c:v>0.06255098492465691</c:v>
                </c:pt>
                <c:pt idx="1">
                  <c:v>0.056295886432191224</c:v>
                </c:pt>
              </c:numCache>
            </c:numRef>
          </c:yVal>
          <c:smooth val="0"/>
        </c:ser>
        <c:axId val="34271999"/>
        <c:axId val="40012536"/>
      </c:scatterChart>
      <c:valAx>
        <c:axId val="34271999"/>
        <c:scaling>
          <c:orientation val="minMax"/>
          <c:max val="2.5"/>
          <c:min val="0.5"/>
        </c:scaling>
        <c:axPos val="b"/>
        <c:delete val="1"/>
        <c:majorTickMark val="in"/>
        <c:minorTickMark val="none"/>
        <c:tickLblPos val="nextTo"/>
        <c:crossAx val="40012536"/>
        <c:crosses val="max"/>
        <c:crossBetween val="midCat"/>
        <c:dispUnits/>
        <c:majorUnit val="1"/>
      </c:valAx>
      <c:valAx>
        <c:axId val="40012536"/>
        <c:scaling>
          <c:orientation val="minMax"/>
          <c:max val="0.15"/>
          <c:min val="0"/>
        </c:scaling>
        <c:axPos val="l"/>
        <c:majorGridlines/>
        <c:delete val="0"/>
        <c:numFmt formatCode="0.0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71999"/>
        <c:crosses val="max"/>
        <c:crossBetween val="midCat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10セットの分散の平均</a:t>
            </a:r>
          </a:p>
        </c:rich>
      </c:tx>
      <c:layout>
        <c:manualLayout>
          <c:xMode val="factor"/>
          <c:yMode val="factor"/>
          <c:x val="0.0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8525"/>
          <c:w val="0.93825"/>
          <c:h val="0.91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'分散の不偏推定'!$D$68:$E$68</c:f>
              <c:numCache>
                <c:ptCount val="2"/>
                <c:pt idx="0">
                  <c:v>0.0701281150011621</c:v>
                </c:pt>
                <c:pt idx="1">
                  <c:v>0.06311530350104588</c:v>
                </c:pt>
              </c:numCache>
            </c:numRef>
          </c:yVal>
          <c:smooth val="0"/>
        </c:ser>
        <c:axId val="24568505"/>
        <c:axId val="19789954"/>
      </c:scatterChart>
      <c:valAx>
        <c:axId val="24568505"/>
        <c:scaling>
          <c:orientation val="minMax"/>
          <c:max val="2.5"/>
          <c:min val="0.5"/>
        </c:scaling>
        <c:axPos val="b"/>
        <c:delete val="1"/>
        <c:majorTickMark val="in"/>
        <c:minorTickMark val="none"/>
        <c:tickLblPos val="nextTo"/>
        <c:crossAx val="19789954"/>
        <c:crosses val="autoZero"/>
        <c:crossBetween val="midCat"/>
        <c:dispUnits/>
      </c:valAx>
      <c:valAx>
        <c:axId val="19789954"/>
        <c:scaling>
          <c:orientation val="minMax"/>
          <c:max val="0.1"/>
          <c:min val="0.0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68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100標本で1セット</a:t>
            </a:r>
          </a:p>
        </c:rich>
      </c:tx>
      <c:layout>
        <c:manualLayout>
          <c:xMode val="factor"/>
          <c:yMode val="factor"/>
          <c:x val="0.0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0.93925"/>
          <c:h val="0.91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'分散の不偏推定'!$D$72:$E$72</c:f>
              <c:numCache>
                <c:ptCount val="2"/>
                <c:pt idx="0">
                  <c:v>0.07006289719416771</c:v>
                </c:pt>
                <c:pt idx="1">
                  <c:v>0.06936226822222603</c:v>
                </c:pt>
              </c:numCache>
            </c:numRef>
          </c:yVal>
          <c:smooth val="0"/>
        </c:ser>
        <c:axId val="43891859"/>
        <c:axId val="59482412"/>
      </c:scatterChart>
      <c:valAx>
        <c:axId val="43891859"/>
        <c:scaling>
          <c:orientation val="minMax"/>
          <c:max val="2.5"/>
          <c:min val="0.5"/>
        </c:scaling>
        <c:axPos val="b"/>
        <c:delete val="1"/>
        <c:majorTickMark val="in"/>
        <c:minorTickMark val="none"/>
        <c:tickLblPos val="nextTo"/>
        <c:crossAx val="59482412"/>
        <c:crosses val="autoZero"/>
        <c:crossBetween val="midCat"/>
        <c:dispUnits/>
      </c:valAx>
      <c:valAx>
        <c:axId val="59482412"/>
        <c:scaling>
          <c:orientation val="minMax"/>
          <c:max val="0.1"/>
          <c:min val="0.0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918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latin typeface="ＭＳ Ｐゴシック"/>
                <a:ea typeface="ＭＳ Ｐゴシック"/>
                <a:cs typeface="ＭＳ Ｐゴシック"/>
              </a:rPr>
              <a:t>一様乱数[0,1]のヒストグラム</a:t>
            </a:r>
          </a:p>
        </c:rich>
      </c:tx>
      <c:layout>
        <c:manualLayout>
          <c:xMode val="factor"/>
          <c:yMode val="factor"/>
          <c:x val="-0.008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525"/>
          <c:w val="0.966"/>
          <c:h val="0.818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'分散の不偏推定'!$M$7:$M$26</c:f>
              <c:strCache/>
            </c:strRef>
          </c:cat>
          <c:val>
            <c:numRef>
              <c:f>'分散の不偏推定'!$N$7:$N$26</c:f>
              <c:numCache>
                <c:ptCount val="20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7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8</c:v>
                </c:pt>
                <c:pt idx="14">
                  <c:v>7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7</c:v>
                </c:pt>
              </c:numCache>
            </c:numRef>
          </c:val>
        </c:ser>
        <c:overlap val="100"/>
        <c:axId val="65579661"/>
        <c:axId val="53346038"/>
      </c:barChart>
      <c:catAx>
        <c:axId val="65579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46038"/>
        <c:crosses val="autoZero"/>
        <c:auto val="1"/>
        <c:lblOffset val="100"/>
        <c:tickLblSkip val="4"/>
        <c:noMultiLvlLbl val="0"/>
      </c:catAx>
      <c:valAx>
        <c:axId val="53346038"/>
        <c:scaling>
          <c:orientation val="minMax"/>
          <c:max val="1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57966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</cdr:x>
      <cdr:y>0.853</cdr:y>
    </cdr:from>
    <cdr:to>
      <cdr:x>1</cdr:x>
      <cdr:y>0.96825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91075" y="1543050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（標本）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0.03975</cdr:y>
    </cdr:from>
    <cdr:to>
      <cdr:x>0.10375</cdr:x>
      <cdr:y>0.13275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（標本数）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57150</xdr:rowOff>
    </xdr:from>
    <xdr:to>
      <xdr:col>6</xdr:col>
      <xdr:colOff>495300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247650" y="704850"/>
        <a:ext cx="527685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14</xdr:row>
      <xdr:rowOff>19050</xdr:rowOff>
    </xdr:from>
    <xdr:to>
      <xdr:col>2</xdr:col>
      <xdr:colOff>971550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209550" y="2581275"/>
        <a:ext cx="20478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14</xdr:row>
      <xdr:rowOff>28575</xdr:rowOff>
    </xdr:from>
    <xdr:to>
      <xdr:col>4</xdr:col>
      <xdr:colOff>647700</xdr:colOff>
      <xdr:row>27</xdr:row>
      <xdr:rowOff>152400</xdr:rowOff>
    </xdr:to>
    <xdr:graphicFrame>
      <xdr:nvGraphicFramePr>
        <xdr:cNvPr id="3" name="Chart 4"/>
        <xdr:cNvGraphicFramePr/>
      </xdr:nvGraphicFramePr>
      <xdr:xfrm>
        <a:off x="2324100" y="2590800"/>
        <a:ext cx="164782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733425</xdr:colOff>
      <xdr:row>14</xdr:row>
      <xdr:rowOff>38100</xdr:rowOff>
    </xdr:from>
    <xdr:to>
      <xdr:col>7</xdr:col>
      <xdr:colOff>0</xdr:colOff>
      <xdr:row>28</xdr:row>
      <xdr:rowOff>0</xdr:rowOff>
    </xdr:to>
    <xdr:graphicFrame>
      <xdr:nvGraphicFramePr>
        <xdr:cNvPr id="4" name="Chart 5"/>
        <xdr:cNvGraphicFramePr/>
      </xdr:nvGraphicFramePr>
      <xdr:xfrm>
        <a:off x="4057650" y="2600325"/>
        <a:ext cx="165735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20</xdr:row>
      <xdr:rowOff>152400</xdr:rowOff>
    </xdr:from>
    <xdr:to>
      <xdr:col>7</xdr:col>
      <xdr:colOff>152400</xdr:colOff>
      <xdr:row>20</xdr:row>
      <xdr:rowOff>152400</xdr:rowOff>
    </xdr:to>
    <xdr:sp>
      <xdr:nvSpPr>
        <xdr:cNvPr id="5" name="Line 3"/>
        <xdr:cNvSpPr>
          <a:spLocks/>
        </xdr:cNvSpPr>
      </xdr:nvSpPr>
      <xdr:spPr>
        <a:xfrm flipV="1">
          <a:off x="38100" y="3752850"/>
          <a:ext cx="5829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6</xdr:col>
      <xdr:colOff>609600</xdr:colOff>
      <xdr:row>53</xdr:row>
      <xdr:rowOff>152400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200775"/>
          <a:ext cx="5638800" cy="3248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78</xdr:row>
      <xdr:rowOff>66675</xdr:rowOff>
    </xdr:from>
    <xdr:to>
      <xdr:col>6</xdr:col>
      <xdr:colOff>657225</xdr:colOff>
      <xdr:row>90</xdr:row>
      <xdr:rowOff>47625</xdr:rowOff>
    </xdr:to>
    <xdr:graphicFrame>
      <xdr:nvGraphicFramePr>
        <xdr:cNvPr id="7" name="Chart 12"/>
        <xdr:cNvGraphicFramePr/>
      </xdr:nvGraphicFramePr>
      <xdr:xfrm>
        <a:off x="0" y="13763625"/>
        <a:ext cx="5686425" cy="204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ijisaito.info/" TargetMode="External" /><Relationship Id="rId2" Type="http://schemas.openxmlformats.org/officeDocument/2006/relationships/hyperlink" Target="mailto:master@keijisaito.info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2" max="2" width="7.875" style="0" customWidth="1"/>
    <col min="3" max="3" width="13.25390625" style="0" bestFit="1" customWidth="1"/>
    <col min="4" max="4" width="13.50390625" style="0" bestFit="1" customWidth="1"/>
    <col min="5" max="5" width="13.375" style="0" bestFit="1" customWidth="1"/>
    <col min="8" max="8" width="2.125" style="0" customWidth="1"/>
    <col min="9" max="10" width="9.00390625" style="10" customWidth="1"/>
    <col min="11" max="11" width="15.00390625" style="10" bestFit="1" customWidth="1"/>
    <col min="12" max="12" width="2.875" style="3" customWidth="1"/>
    <col min="14" max="14" width="11.00390625" style="0" bestFit="1" customWidth="1"/>
    <col min="15" max="15" width="13.25390625" style="0" bestFit="1" customWidth="1"/>
    <col min="16" max="16" width="18.50390625" style="0" bestFit="1" customWidth="1"/>
    <col min="17" max="17" width="19.75390625" style="0" bestFit="1" customWidth="1"/>
  </cols>
  <sheetData>
    <row r="1" spans="1:17" ht="24">
      <c r="A1" s="34" t="s">
        <v>163</v>
      </c>
      <c r="O1" t="s">
        <v>160</v>
      </c>
      <c r="P1" s="33" t="s">
        <v>161</v>
      </c>
      <c r="Q1" s="33" t="s">
        <v>162</v>
      </c>
    </row>
    <row r="2" spans="2:15" ht="13.5">
      <c r="B2" s="31" t="s">
        <v>132</v>
      </c>
      <c r="C2" s="32"/>
      <c r="O2" s="33"/>
    </row>
    <row r="3" spans="2:15" ht="13.5">
      <c r="B3" s="31" t="s">
        <v>133</v>
      </c>
      <c r="C3" s="32"/>
      <c r="O3" s="33"/>
    </row>
    <row r="4" ht="14.25" thickBot="1"/>
    <row r="5" spans="9:11" ht="14.25" thickBot="1">
      <c r="I5" s="18"/>
      <c r="J5" s="19"/>
      <c r="K5" s="20" t="s">
        <v>0</v>
      </c>
    </row>
    <row r="6" spans="9:14" ht="14.25" thickBot="1">
      <c r="I6" s="35" t="s">
        <v>113</v>
      </c>
      <c r="J6" s="14" t="s">
        <v>1</v>
      </c>
      <c r="K6" s="15">
        <f aca="true" ca="1" t="shared" si="0" ref="K6:K37">RAND()</f>
        <v>0.16031055578147413</v>
      </c>
      <c r="L6" s="4"/>
      <c r="M6" s="23"/>
      <c r="N6" s="25" t="s">
        <v>158</v>
      </c>
    </row>
    <row r="7" spans="9:14" ht="13.5">
      <c r="I7" s="36"/>
      <c r="J7" s="10" t="s">
        <v>2</v>
      </c>
      <c r="K7" s="11">
        <f ca="1" t="shared" si="0"/>
        <v>0.7817705599833076</v>
      </c>
      <c r="L7" s="4"/>
      <c r="M7" s="8" t="s">
        <v>138</v>
      </c>
      <c r="N7" s="29">
        <f>COUNTIF(K6:K105,"&lt;0.05")</f>
        <v>8</v>
      </c>
    </row>
    <row r="8" spans="9:14" ht="13.5">
      <c r="I8" s="36"/>
      <c r="J8" s="10" t="s">
        <v>3</v>
      </c>
      <c r="K8" s="11">
        <f ca="1" t="shared" si="0"/>
        <v>0.36581913170274394</v>
      </c>
      <c r="L8" s="4"/>
      <c r="M8" s="8" t="s">
        <v>139</v>
      </c>
      <c r="N8" s="29">
        <f>COUNTIF(K6:K105,"&lt;0.1")-N7</f>
        <v>4</v>
      </c>
    </row>
    <row r="9" spans="9:14" ht="13.5">
      <c r="I9" s="36"/>
      <c r="J9" s="10" t="s">
        <v>4</v>
      </c>
      <c r="K9" s="11">
        <f ca="1" t="shared" si="0"/>
        <v>0.9258171266675348</v>
      </c>
      <c r="L9" s="4"/>
      <c r="M9" s="8" t="s">
        <v>140</v>
      </c>
      <c r="N9" s="29">
        <f>COUNTIF(K6:K105,"&lt;0.15")-SUM(N$7:N8)</f>
        <v>6</v>
      </c>
    </row>
    <row r="10" spans="9:14" ht="13.5">
      <c r="I10" s="36"/>
      <c r="J10" s="10" t="s">
        <v>5</v>
      </c>
      <c r="K10" s="11">
        <f ca="1" t="shared" si="0"/>
        <v>0.8906425234571387</v>
      </c>
      <c r="L10" s="4"/>
      <c r="M10" s="8" t="s">
        <v>141</v>
      </c>
      <c r="N10" s="29">
        <f>COUNTIF(K6:K105,"&lt;0.2")-SUM(N$7:N9)</f>
        <v>7</v>
      </c>
    </row>
    <row r="11" spans="9:14" ht="13.5">
      <c r="I11" s="36"/>
      <c r="J11" s="10" t="s">
        <v>6</v>
      </c>
      <c r="K11" s="11">
        <f ca="1" t="shared" si="0"/>
        <v>0.7622109681988087</v>
      </c>
      <c r="L11" s="4"/>
      <c r="M11" s="8" t="s">
        <v>142</v>
      </c>
      <c r="N11" s="29">
        <f>COUNTIF(K6:K105,"&lt;0.25")-SUM(N$7:N10)</f>
        <v>3</v>
      </c>
    </row>
    <row r="12" spans="9:14" ht="13.5">
      <c r="I12" s="36"/>
      <c r="J12" s="10" t="s">
        <v>7</v>
      </c>
      <c r="K12" s="11">
        <f ca="1" t="shared" si="0"/>
        <v>0.46398480778546825</v>
      </c>
      <c r="L12" s="4"/>
      <c r="M12" s="8" t="s">
        <v>143</v>
      </c>
      <c r="N12" s="29">
        <f>COUNTIF(K6:K105,"&lt;0.3")-SUM(N$7:N11)</f>
        <v>4</v>
      </c>
    </row>
    <row r="13" spans="9:14" ht="13.5">
      <c r="I13" s="36"/>
      <c r="J13" s="10" t="s">
        <v>8</v>
      </c>
      <c r="K13" s="11">
        <f ca="1" t="shared" si="0"/>
        <v>0.35254386952335404</v>
      </c>
      <c r="L13" s="4"/>
      <c r="M13" s="8" t="s">
        <v>144</v>
      </c>
      <c r="N13" s="29">
        <f>COUNTIF(K6:K105,"&lt;0.35")-SUM(N$7:N12)</f>
        <v>3</v>
      </c>
    </row>
    <row r="14" spans="9:14" ht="13.5">
      <c r="I14" s="36"/>
      <c r="J14" s="10" t="s">
        <v>9</v>
      </c>
      <c r="K14" s="11">
        <f ca="1" t="shared" si="0"/>
        <v>0.22383553420220914</v>
      </c>
      <c r="L14" s="4"/>
      <c r="M14" s="8" t="s">
        <v>145</v>
      </c>
      <c r="N14" s="29">
        <f>COUNTIF(K6:K105,"&lt;0.4")-SUM(N$7:N13)</f>
        <v>7</v>
      </c>
    </row>
    <row r="15" spans="9:14" ht="14.25" thickBot="1">
      <c r="I15" s="37"/>
      <c r="J15" s="16" t="s">
        <v>10</v>
      </c>
      <c r="K15" s="17">
        <f ca="1" t="shared" si="0"/>
        <v>0.7929116308487631</v>
      </c>
      <c r="L15" s="4"/>
      <c r="M15" s="8" t="s">
        <v>146</v>
      </c>
      <c r="N15" s="29">
        <f>COUNTIF(K6:K105,"&lt;0.45")-SUM(N$7:N14)</f>
        <v>4</v>
      </c>
    </row>
    <row r="16" spans="9:14" ht="13.5">
      <c r="I16" s="36" t="s">
        <v>112</v>
      </c>
      <c r="J16" s="10" t="s">
        <v>11</v>
      </c>
      <c r="K16" s="11">
        <f ca="1" t="shared" si="0"/>
        <v>0.32535622615976156</v>
      </c>
      <c r="L16" s="4"/>
      <c r="M16" s="8" t="s">
        <v>147</v>
      </c>
      <c r="N16" s="29">
        <f>COUNTIF(K6:K105,"&lt;0.5")-SUM(N$7:N15)</f>
        <v>5</v>
      </c>
    </row>
    <row r="17" spans="9:14" ht="13.5">
      <c r="I17" s="36"/>
      <c r="J17" s="10" t="s">
        <v>12</v>
      </c>
      <c r="K17" s="11">
        <f ca="1" t="shared" si="0"/>
        <v>0.48614238781690133</v>
      </c>
      <c r="L17" s="4"/>
      <c r="M17" s="8" t="s">
        <v>148</v>
      </c>
      <c r="N17" s="29">
        <f>COUNTIF(K6:K105,"&lt;0.55")-SUM(N$7:N16)</f>
        <v>6</v>
      </c>
    </row>
    <row r="18" spans="9:14" ht="13.5">
      <c r="I18" s="36"/>
      <c r="J18" s="10" t="s">
        <v>13</v>
      </c>
      <c r="K18" s="11">
        <f ca="1" t="shared" si="0"/>
        <v>0.18544860250267892</v>
      </c>
      <c r="L18" s="4"/>
      <c r="M18" s="8" t="s">
        <v>149</v>
      </c>
      <c r="N18" s="29">
        <f>COUNTIF(K6:K105,"&lt;0.6")-SUM(N$7:N17)</f>
        <v>2</v>
      </c>
    </row>
    <row r="19" spans="9:14" ht="13.5">
      <c r="I19" s="36"/>
      <c r="J19" s="10" t="s">
        <v>14</v>
      </c>
      <c r="K19" s="11">
        <f ca="1" t="shared" si="0"/>
        <v>0.2690676554907645</v>
      </c>
      <c r="L19" s="4"/>
      <c r="M19" s="8" t="s">
        <v>150</v>
      </c>
      <c r="N19" s="29">
        <f>COUNTIF(K6:K105,"&lt;0.65")-SUM(N$7:N18)</f>
        <v>2</v>
      </c>
    </row>
    <row r="20" spans="9:14" ht="13.5">
      <c r="I20" s="36"/>
      <c r="J20" s="10" t="s">
        <v>15</v>
      </c>
      <c r="K20" s="11">
        <f ca="1" t="shared" si="0"/>
        <v>0.7452625357686493</v>
      </c>
      <c r="L20" s="4"/>
      <c r="M20" s="8" t="s">
        <v>151</v>
      </c>
      <c r="N20" s="29">
        <f>COUNTIF(K6:K105,"&lt;0.7")-SUM(N$7:N19)</f>
        <v>7</v>
      </c>
    </row>
    <row r="21" spans="9:14" ht="13.5">
      <c r="I21" s="36"/>
      <c r="J21" s="10" t="s">
        <v>16</v>
      </c>
      <c r="K21" s="11">
        <f ca="1" t="shared" si="0"/>
        <v>0.414171978437186</v>
      </c>
      <c r="L21" s="4"/>
      <c r="M21" s="8" t="s">
        <v>152</v>
      </c>
      <c r="N21" s="29">
        <f>COUNTIF(K6:K105,"&lt;0.75")-SUM(N$7:N20)</f>
        <v>8</v>
      </c>
    </row>
    <row r="22" spans="9:14" ht="13.5">
      <c r="I22" s="36"/>
      <c r="J22" s="10" t="s">
        <v>17</v>
      </c>
      <c r="K22" s="11">
        <f ca="1" t="shared" si="0"/>
        <v>0.22894677580803524</v>
      </c>
      <c r="L22" s="4"/>
      <c r="M22" s="8" t="s">
        <v>153</v>
      </c>
      <c r="N22" s="29">
        <f>COUNTIF(K6:K105,"&lt;0.8")-SUM(N$7:N21)</f>
        <v>6</v>
      </c>
    </row>
    <row r="23" spans="9:14" ht="13.5">
      <c r="I23" s="36"/>
      <c r="J23" s="10" t="s">
        <v>18</v>
      </c>
      <c r="K23" s="11">
        <f ca="1" t="shared" si="0"/>
        <v>0.4669131606018224</v>
      </c>
      <c r="L23" s="4"/>
      <c r="M23" s="8" t="s">
        <v>154</v>
      </c>
      <c r="N23" s="29">
        <f>COUNTIF(K6:K105,"&lt;0.85")-SUM(N$7:N22)</f>
        <v>6</v>
      </c>
    </row>
    <row r="24" spans="9:14" ht="13.5">
      <c r="I24" s="36"/>
      <c r="J24" s="10" t="s">
        <v>19</v>
      </c>
      <c r="K24" s="11">
        <f ca="1" t="shared" si="0"/>
        <v>0.692085816217985</v>
      </c>
      <c r="L24" s="4"/>
      <c r="M24" s="8" t="s">
        <v>155</v>
      </c>
      <c r="N24" s="29">
        <f>COUNTIF(K6:K105,"&lt;0.9")-SUM(N$7:N23)</f>
        <v>4</v>
      </c>
    </row>
    <row r="25" spans="9:14" ht="14.25" thickBot="1">
      <c r="I25" s="36"/>
      <c r="J25" s="10" t="s">
        <v>20</v>
      </c>
      <c r="K25" s="11">
        <f ca="1" t="shared" si="0"/>
        <v>0.8619922815466956</v>
      </c>
      <c r="L25" s="4"/>
      <c r="M25" s="8" t="s">
        <v>156</v>
      </c>
      <c r="N25" s="29">
        <f>COUNTIF(K6:K105,"&lt;0.95")-SUM(N$7:N24)</f>
        <v>6</v>
      </c>
    </row>
    <row r="26" spans="9:14" ht="14.25" thickBot="1">
      <c r="I26" s="35" t="s">
        <v>114</v>
      </c>
      <c r="J26" s="14" t="s">
        <v>21</v>
      </c>
      <c r="K26" s="15">
        <f ca="1" t="shared" si="0"/>
        <v>0.3927556030581809</v>
      </c>
      <c r="L26" s="4"/>
      <c r="M26" s="12" t="s">
        <v>157</v>
      </c>
      <c r="N26" s="30">
        <f>COUNTIF(K6:K105,"&lt;=1")-SUM(N$7:N25)</f>
        <v>2</v>
      </c>
    </row>
    <row r="27" spans="9:12" ht="13.5">
      <c r="I27" s="36"/>
      <c r="J27" s="10" t="s">
        <v>22</v>
      </c>
      <c r="K27" s="11">
        <f ca="1" t="shared" si="0"/>
        <v>0.09902807411298142</v>
      </c>
      <c r="L27" s="4"/>
    </row>
    <row r="28" spans="9:14" ht="13.5">
      <c r="I28" s="36"/>
      <c r="J28" s="10" t="s">
        <v>23</v>
      </c>
      <c r="K28" s="11">
        <f ca="1" t="shared" si="0"/>
        <v>0.759244008516684</v>
      </c>
      <c r="L28" s="4"/>
      <c r="N28" s="28"/>
    </row>
    <row r="29" spans="1:12" ht="13.5">
      <c r="A29" t="s">
        <v>134</v>
      </c>
      <c r="E29" s="2"/>
      <c r="I29" s="36"/>
      <c r="J29" s="10" t="s">
        <v>24</v>
      </c>
      <c r="K29" s="11">
        <f ca="1" t="shared" si="0"/>
        <v>0.8494445933177346</v>
      </c>
      <c r="L29" s="4"/>
    </row>
    <row r="30" spans="1:12" ht="13.5">
      <c r="A30" t="s">
        <v>137</v>
      </c>
      <c r="E30" s="2"/>
      <c r="I30" s="36"/>
      <c r="J30" s="10" t="s">
        <v>25</v>
      </c>
      <c r="K30" s="11">
        <f ca="1" t="shared" si="0"/>
        <v>0.15880972343743682</v>
      </c>
      <c r="L30" s="4"/>
    </row>
    <row r="31" spans="1:12" ht="13.5">
      <c r="A31" s="1"/>
      <c r="E31" s="2"/>
      <c r="I31" s="36"/>
      <c r="J31" s="10" t="s">
        <v>26</v>
      </c>
      <c r="K31" s="11">
        <f ca="1" t="shared" si="0"/>
        <v>0.5342621016473696</v>
      </c>
      <c r="L31" s="4"/>
    </row>
    <row r="32" spans="1:12" ht="13.5">
      <c r="A32" s="1" t="s">
        <v>131</v>
      </c>
      <c r="E32" s="2"/>
      <c r="I32" s="36"/>
      <c r="J32" s="10" t="s">
        <v>27</v>
      </c>
      <c r="K32" s="11">
        <f ca="1" t="shared" si="0"/>
        <v>0.8004922493538436</v>
      </c>
      <c r="L32" s="4"/>
    </row>
    <row r="33" spans="1:12" ht="13.5">
      <c r="A33" s="1" t="s">
        <v>135</v>
      </c>
      <c r="I33" s="36"/>
      <c r="J33" s="10" t="s">
        <v>28</v>
      </c>
      <c r="K33" s="11">
        <f ca="1" t="shared" si="0"/>
        <v>0.2689045280266562</v>
      </c>
      <c r="L33" s="4"/>
    </row>
    <row r="34" spans="1:12" ht="13.5">
      <c r="A34" s="1" t="s">
        <v>159</v>
      </c>
      <c r="I34" s="36"/>
      <c r="J34" s="10" t="s">
        <v>29</v>
      </c>
      <c r="K34" s="11">
        <f ca="1" t="shared" si="0"/>
        <v>0.15797342108682688</v>
      </c>
      <c r="L34" s="4"/>
    </row>
    <row r="35" spans="9:12" ht="14.25" thickBot="1">
      <c r="I35" s="37"/>
      <c r="J35" s="16" t="s">
        <v>30</v>
      </c>
      <c r="K35" s="17">
        <f ca="1" t="shared" si="0"/>
        <v>0.03755939380651263</v>
      </c>
      <c r="L35" s="4"/>
    </row>
    <row r="36" spans="9:12" ht="13.5">
      <c r="I36" s="36" t="s">
        <v>115</v>
      </c>
      <c r="J36" s="10" t="s">
        <v>31</v>
      </c>
      <c r="K36" s="11">
        <f ca="1" t="shared" si="0"/>
        <v>0.6952822335845783</v>
      </c>
      <c r="L36" s="4"/>
    </row>
    <row r="37" spans="9:12" ht="13.5">
      <c r="I37" s="36"/>
      <c r="J37" s="10" t="s">
        <v>32</v>
      </c>
      <c r="K37" s="11">
        <f ca="1" t="shared" si="0"/>
        <v>0.0622147591304989</v>
      </c>
      <c r="L37" s="4"/>
    </row>
    <row r="38" spans="9:12" ht="13.5">
      <c r="I38" s="36"/>
      <c r="J38" s="10" t="s">
        <v>33</v>
      </c>
      <c r="K38" s="11">
        <f aca="true" ca="1" t="shared" si="1" ref="K38:K69">RAND()</f>
        <v>0.6257832930645228</v>
      </c>
      <c r="L38" s="4"/>
    </row>
    <row r="39" spans="9:12" ht="13.5">
      <c r="I39" s="36"/>
      <c r="J39" s="10" t="s">
        <v>34</v>
      </c>
      <c r="K39" s="11">
        <f ca="1" t="shared" si="1"/>
        <v>0.8047686210248375</v>
      </c>
      <c r="L39" s="4"/>
    </row>
    <row r="40" spans="9:12" ht="13.5">
      <c r="I40" s="36"/>
      <c r="J40" s="10" t="s">
        <v>35</v>
      </c>
      <c r="K40" s="11">
        <f ca="1" t="shared" si="1"/>
        <v>0.3890701277143571</v>
      </c>
      <c r="L40" s="4"/>
    </row>
    <row r="41" spans="9:12" ht="13.5">
      <c r="I41" s="36"/>
      <c r="J41" s="10" t="s">
        <v>36</v>
      </c>
      <c r="K41" s="11">
        <f ca="1" t="shared" si="1"/>
        <v>0.04565973481015595</v>
      </c>
      <c r="L41" s="4"/>
    </row>
    <row r="42" spans="9:12" ht="13.5">
      <c r="I42" s="36"/>
      <c r="J42" s="10" t="s">
        <v>37</v>
      </c>
      <c r="K42" s="11">
        <f ca="1" t="shared" si="1"/>
        <v>0.5110576269632188</v>
      </c>
      <c r="L42" s="4"/>
    </row>
    <row r="43" spans="9:12" ht="13.5">
      <c r="I43" s="36"/>
      <c r="J43" s="10" t="s">
        <v>38</v>
      </c>
      <c r="K43" s="11">
        <f ca="1" t="shared" si="1"/>
        <v>0.039573229016933276</v>
      </c>
      <c r="L43" s="4"/>
    </row>
    <row r="44" spans="9:12" ht="13.5">
      <c r="I44" s="36"/>
      <c r="J44" s="10" t="s">
        <v>39</v>
      </c>
      <c r="K44" s="11">
        <f ca="1" t="shared" si="1"/>
        <v>0.1530744597211775</v>
      </c>
      <c r="L44" s="4"/>
    </row>
    <row r="45" spans="9:12" ht="14.25" thickBot="1">
      <c r="I45" s="36"/>
      <c r="J45" s="10" t="s">
        <v>40</v>
      </c>
      <c r="K45" s="11">
        <f ca="1" t="shared" si="1"/>
        <v>0.6693166295457458</v>
      </c>
      <c r="L45" s="4"/>
    </row>
    <row r="46" spans="9:12" ht="13.5">
      <c r="I46" s="35" t="s">
        <v>116</v>
      </c>
      <c r="J46" s="14" t="s">
        <v>41</v>
      </c>
      <c r="K46" s="15">
        <f ca="1" t="shared" si="1"/>
        <v>0.12253322732833904</v>
      </c>
      <c r="L46" s="4"/>
    </row>
    <row r="47" spans="9:12" ht="13.5">
      <c r="I47" s="36"/>
      <c r="J47" s="10" t="s">
        <v>42</v>
      </c>
      <c r="K47" s="11">
        <f ca="1" t="shared" si="1"/>
        <v>0.8643101656383447</v>
      </c>
      <c r="L47" s="4"/>
    </row>
    <row r="48" spans="9:12" ht="13.5">
      <c r="I48" s="36"/>
      <c r="J48" s="10" t="s">
        <v>43</v>
      </c>
      <c r="K48" s="11">
        <f ca="1" t="shared" si="1"/>
        <v>0.03995949392468923</v>
      </c>
      <c r="L48" s="4"/>
    </row>
    <row r="49" spans="9:12" ht="13.5">
      <c r="I49" s="36"/>
      <c r="J49" s="10" t="s">
        <v>44</v>
      </c>
      <c r="K49" s="11">
        <f ca="1" t="shared" si="1"/>
        <v>0.7028177224702281</v>
      </c>
      <c r="L49" s="4"/>
    </row>
    <row r="50" spans="9:12" ht="13.5">
      <c r="I50" s="36"/>
      <c r="J50" s="10" t="s">
        <v>45</v>
      </c>
      <c r="K50" s="11">
        <f ca="1" t="shared" si="1"/>
        <v>0.6612447987748962</v>
      </c>
      <c r="L50" s="4"/>
    </row>
    <row r="51" spans="9:12" ht="13.5">
      <c r="I51" s="36"/>
      <c r="J51" s="10" t="s">
        <v>46</v>
      </c>
      <c r="K51" s="11">
        <f ca="1" t="shared" si="1"/>
        <v>0.4200603519937527</v>
      </c>
      <c r="L51" s="4"/>
    </row>
    <row r="52" spans="9:12" ht="13.5">
      <c r="I52" s="36"/>
      <c r="J52" s="10" t="s">
        <v>47</v>
      </c>
      <c r="K52" s="11">
        <f ca="1" t="shared" si="1"/>
        <v>0.7266406333535889</v>
      </c>
      <c r="L52" s="4"/>
    </row>
    <row r="53" spans="9:12" ht="13.5">
      <c r="I53" s="36"/>
      <c r="J53" s="10" t="s">
        <v>48</v>
      </c>
      <c r="K53" s="11">
        <f ca="1" t="shared" si="1"/>
        <v>0.13581419998470645</v>
      </c>
      <c r="L53" s="4"/>
    </row>
    <row r="54" spans="9:12" ht="13.5">
      <c r="I54" s="36"/>
      <c r="J54" s="10" t="s">
        <v>49</v>
      </c>
      <c r="K54" s="11">
        <f ca="1" t="shared" si="1"/>
        <v>0.7103450517901151</v>
      </c>
      <c r="L54" s="4"/>
    </row>
    <row r="55" spans="9:12" ht="14.25" thickBot="1">
      <c r="I55" s="37"/>
      <c r="J55" s="16" t="s">
        <v>50</v>
      </c>
      <c r="K55" s="17">
        <f ca="1" t="shared" si="1"/>
        <v>0.7422074871154227</v>
      </c>
      <c r="L55" s="4"/>
    </row>
    <row r="56" spans="9:12" ht="14.25" thickBot="1">
      <c r="I56" s="36" t="s">
        <v>117</v>
      </c>
      <c r="J56" s="10" t="s">
        <v>51</v>
      </c>
      <c r="K56" s="11">
        <f ca="1" t="shared" si="1"/>
        <v>0.9072300638167792</v>
      </c>
      <c r="L56" s="4"/>
    </row>
    <row r="57" spans="2:12" ht="14.25" thickBot="1">
      <c r="B57" s="26"/>
      <c r="C57" s="24" t="s">
        <v>111</v>
      </c>
      <c r="D57" s="24" t="s">
        <v>122</v>
      </c>
      <c r="E57" s="25" t="s">
        <v>123</v>
      </c>
      <c r="I57" s="36"/>
      <c r="J57" s="10" t="s">
        <v>52</v>
      </c>
      <c r="K57" s="11">
        <f ca="1" t="shared" si="1"/>
        <v>0.876872106198664</v>
      </c>
      <c r="L57" s="4"/>
    </row>
    <row r="58" spans="2:12" ht="13.5">
      <c r="B58" s="27" t="s">
        <v>102</v>
      </c>
      <c r="C58" s="9">
        <f>DEVSQ(K6:K15)</f>
        <v>0.7487509825616183</v>
      </c>
      <c r="D58" s="9">
        <f>C58/9</f>
        <v>0.08319455361795759</v>
      </c>
      <c r="E58" s="21">
        <f>C58/10</f>
        <v>0.07487509825616183</v>
      </c>
      <c r="I58" s="36"/>
      <c r="J58" s="10" t="s">
        <v>53</v>
      </c>
      <c r="K58" s="11">
        <f ca="1" t="shared" si="1"/>
        <v>0.5328523579089222</v>
      </c>
      <c r="L58" s="4"/>
    </row>
    <row r="59" spans="2:12" ht="13.5">
      <c r="B59" s="27" t="s">
        <v>101</v>
      </c>
      <c r="C59" s="9">
        <f>DEVSQ(K16:K25)</f>
        <v>0.4824476005927427</v>
      </c>
      <c r="D59" s="9">
        <f aca="true" t="shared" si="2" ref="D59:D67">C59/9</f>
        <v>0.05360528895474919</v>
      </c>
      <c r="E59" s="21">
        <f aca="true" t="shared" si="3" ref="E59:E67">C59/10</f>
        <v>0.04824476005927427</v>
      </c>
      <c r="I59" s="36"/>
      <c r="J59" s="10" t="s">
        <v>54</v>
      </c>
      <c r="K59" s="11">
        <f ca="1" t="shared" si="1"/>
        <v>0.18522455778547542</v>
      </c>
      <c r="L59" s="4"/>
    </row>
    <row r="60" spans="2:12" ht="13.5">
      <c r="B60" s="27" t="s">
        <v>103</v>
      </c>
      <c r="C60" s="9">
        <f>DEVSQ(K26:K35)</f>
        <v>0.8650705481900476</v>
      </c>
      <c r="D60" s="9">
        <f t="shared" si="2"/>
        <v>0.09611894979889418</v>
      </c>
      <c r="E60" s="21">
        <f t="shared" si="3"/>
        <v>0.08650705481900475</v>
      </c>
      <c r="I60" s="36"/>
      <c r="J60" s="10" t="s">
        <v>55</v>
      </c>
      <c r="K60" s="11">
        <f ca="1" t="shared" si="1"/>
        <v>0.9979097357987079</v>
      </c>
      <c r="L60" s="4"/>
    </row>
    <row r="61" spans="2:12" ht="13.5">
      <c r="B61" s="27" t="s">
        <v>104</v>
      </c>
      <c r="C61" s="9">
        <f>DEVSQ(K36:K45)</f>
        <v>0.8175258437964058</v>
      </c>
      <c r="D61" s="9">
        <f t="shared" si="2"/>
        <v>0.09083620486626731</v>
      </c>
      <c r="E61" s="21">
        <f t="shared" si="3"/>
        <v>0.08175258437964059</v>
      </c>
      <c r="I61" s="36"/>
      <c r="J61" s="10" t="s">
        <v>56</v>
      </c>
      <c r="K61" s="11">
        <f ca="1" t="shared" si="1"/>
        <v>0.07298749698918883</v>
      </c>
      <c r="L61" s="4"/>
    </row>
    <row r="62" spans="2:12" ht="13.5">
      <c r="B62" s="27" t="s">
        <v>105</v>
      </c>
      <c r="C62" s="9">
        <f>DEVSQ(K46:K55)</f>
        <v>0.8456864553560497</v>
      </c>
      <c r="D62" s="9">
        <f t="shared" si="2"/>
        <v>0.09396516170622775</v>
      </c>
      <c r="E62" s="21">
        <f t="shared" si="3"/>
        <v>0.08456864553560497</v>
      </c>
      <c r="I62" s="36"/>
      <c r="J62" s="10" t="s">
        <v>57</v>
      </c>
      <c r="K62" s="11">
        <f ca="1" t="shared" si="1"/>
        <v>0.5196766993467792</v>
      </c>
      <c r="L62" s="4"/>
    </row>
    <row r="63" spans="2:12" ht="13.5">
      <c r="B63" s="27" t="s">
        <v>106</v>
      </c>
      <c r="C63" s="9">
        <f>DEVSQ(K56:K65)</f>
        <v>0.9634174285703893</v>
      </c>
      <c r="D63" s="9">
        <f t="shared" si="2"/>
        <v>0.10704638095226547</v>
      </c>
      <c r="E63" s="21">
        <f t="shared" si="3"/>
        <v>0.09634174285703892</v>
      </c>
      <c r="I63" s="36"/>
      <c r="J63" s="10" t="s">
        <v>58</v>
      </c>
      <c r="K63" s="11">
        <f ca="1" t="shared" si="1"/>
        <v>0.8197006070329795</v>
      </c>
      <c r="L63" s="4"/>
    </row>
    <row r="64" spans="2:12" ht="13.5">
      <c r="B64" s="27" t="s">
        <v>107</v>
      </c>
      <c r="C64" s="9">
        <f>DEVSQ(K66:K75)</f>
        <v>0.8819257294652044</v>
      </c>
      <c r="D64" s="9">
        <f t="shared" si="2"/>
        <v>0.09799174771835605</v>
      </c>
      <c r="E64" s="21">
        <f t="shared" si="3"/>
        <v>0.08819257294652044</v>
      </c>
      <c r="I64" s="36"/>
      <c r="J64" s="10" t="s">
        <v>59</v>
      </c>
      <c r="K64" s="11">
        <f ca="1" t="shared" si="1"/>
        <v>0.7976796653091069</v>
      </c>
      <c r="L64" s="4"/>
    </row>
    <row r="65" spans="2:12" ht="14.25" thickBot="1">
      <c r="B65" s="27" t="s">
        <v>108</v>
      </c>
      <c r="C65" s="9">
        <f>DEVSQ(K76:K85)</f>
        <v>0.7981336596200714</v>
      </c>
      <c r="D65" s="9">
        <f t="shared" si="2"/>
        <v>0.08868151773556349</v>
      </c>
      <c r="E65" s="21">
        <f t="shared" si="3"/>
        <v>0.07981336596200714</v>
      </c>
      <c r="I65" s="36"/>
      <c r="J65" s="10" t="s">
        <v>60</v>
      </c>
      <c r="K65" s="11">
        <f ca="1" t="shared" si="1"/>
        <v>0.30677942034464456</v>
      </c>
      <c r="L65" s="4"/>
    </row>
    <row r="66" spans="2:12" ht="13.5">
      <c r="B66" s="27" t="s">
        <v>109</v>
      </c>
      <c r="C66" s="9">
        <f>DEVSQ(K86:K95)</f>
        <v>0.5992791894440443</v>
      </c>
      <c r="D66" s="9">
        <f t="shared" si="2"/>
        <v>0.06658657660489381</v>
      </c>
      <c r="E66" s="21">
        <f t="shared" si="3"/>
        <v>0.05992791894440443</v>
      </c>
      <c r="I66" s="35" t="s">
        <v>118</v>
      </c>
      <c r="J66" s="14" t="s">
        <v>61</v>
      </c>
      <c r="K66" s="15">
        <f ca="1" t="shared" si="1"/>
        <v>0.7754510499558684</v>
      </c>
      <c r="L66" s="4"/>
    </row>
    <row r="67" spans="2:12" ht="14.25" thickBot="1">
      <c r="B67" s="27" t="s">
        <v>110</v>
      </c>
      <c r="C67" s="9">
        <f>DEVSQ(K96:K105)</f>
        <v>0.9693976536660815</v>
      </c>
      <c r="D67" s="9">
        <f t="shared" si="2"/>
        <v>0.10771085040734239</v>
      </c>
      <c r="E67" s="21">
        <f t="shared" si="3"/>
        <v>0.09693976536660816</v>
      </c>
      <c r="I67" s="36"/>
      <c r="J67" s="10" t="s">
        <v>62</v>
      </c>
      <c r="K67" s="11">
        <f ca="1" t="shared" si="1"/>
        <v>0.9375701180704432</v>
      </c>
      <c r="L67" s="4"/>
    </row>
    <row r="68" spans="2:12" ht="14.25" thickBot="1">
      <c r="B68" s="26" t="s">
        <v>124</v>
      </c>
      <c r="C68" s="24">
        <f>AVERAGE(C58:C67)</f>
        <v>0.7971635091262655</v>
      </c>
      <c r="D68" s="24">
        <f>AVERAGE(D58:D67)</f>
        <v>0.08857372323625173</v>
      </c>
      <c r="E68" s="25">
        <f>AVERAGE(E58:E67)</f>
        <v>0.07971635091262655</v>
      </c>
      <c r="I68" s="36"/>
      <c r="J68" s="10" t="s">
        <v>63</v>
      </c>
      <c r="K68" s="11">
        <f ca="1" t="shared" si="1"/>
        <v>0.11535951435790714</v>
      </c>
      <c r="L68" s="4"/>
    </row>
    <row r="69" spans="9:12" ht="13.5">
      <c r="I69" s="36"/>
      <c r="J69" s="10" t="s">
        <v>64</v>
      </c>
      <c r="K69" s="11">
        <f ca="1" t="shared" si="1"/>
        <v>0.09092007106617483</v>
      </c>
      <c r="L69" s="4"/>
    </row>
    <row r="70" spans="2:12" ht="14.25" thickBot="1">
      <c r="B70" t="s">
        <v>128</v>
      </c>
      <c r="I70" s="36"/>
      <c r="J70" s="10" t="s">
        <v>65</v>
      </c>
      <c r="K70" s="11">
        <f aca="true" ca="1" t="shared" si="4" ref="K70:K105">RAND()</f>
        <v>0.9485050542869449</v>
      </c>
      <c r="L70" s="4"/>
    </row>
    <row r="71" spans="3:12" ht="14.25" thickBot="1">
      <c r="C71" s="23" t="s">
        <v>111</v>
      </c>
      <c r="D71" s="24" t="s">
        <v>130</v>
      </c>
      <c r="E71" s="25" t="s">
        <v>129</v>
      </c>
      <c r="I71" s="36"/>
      <c r="J71" s="10" t="s">
        <v>66</v>
      </c>
      <c r="K71" s="11">
        <f ca="1" t="shared" si="4"/>
        <v>0.5457975792154546</v>
      </c>
      <c r="L71" s="4"/>
    </row>
    <row r="72" spans="3:12" ht="14.25" thickBot="1">
      <c r="C72" s="12">
        <f>DEVSQ(K6:K105)</f>
        <v>8.636755413819815</v>
      </c>
      <c r="D72" s="13">
        <f>C72/99</f>
        <v>0.08723995367494762</v>
      </c>
      <c r="E72" s="22">
        <f>C72/100</f>
        <v>0.08636755413819815</v>
      </c>
      <c r="I72" s="36"/>
      <c r="J72" s="10" t="s">
        <v>67</v>
      </c>
      <c r="K72" s="11">
        <f ca="1" t="shared" si="4"/>
        <v>0.4165523090096064</v>
      </c>
      <c r="L72" s="4"/>
    </row>
    <row r="73" spans="9:12" ht="14.25" thickBot="1">
      <c r="I73" s="36"/>
      <c r="J73" s="10" t="s">
        <v>68</v>
      </c>
      <c r="K73" s="11">
        <f ca="1" t="shared" si="4"/>
        <v>0.7224638446186114</v>
      </c>
      <c r="L73" s="4"/>
    </row>
    <row r="74" spans="2:12" ht="13.5">
      <c r="B74" s="5" t="s">
        <v>126</v>
      </c>
      <c r="C74" s="6"/>
      <c r="D74" s="6"/>
      <c r="E74" s="7"/>
      <c r="I74" s="36"/>
      <c r="J74" s="10" t="s">
        <v>69</v>
      </c>
      <c r="K74" s="11">
        <f ca="1" t="shared" si="4"/>
        <v>0.4930367850760127</v>
      </c>
      <c r="L74" s="4"/>
    </row>
    <row r="75" spans="2:12" ht="14.25" thickBot="1">
      <c r="B75" s="8" t="s">
        <v>125</v>
      </c>
      <c r="C75" s="9"/>
      <c r="D75" s="9"/>
      <c r="E75" s="21"/>
      <c r="I75" s="37"/>
      <c r="J75" s="16" t="s">
        <v>70</v>
      </c>
      <c r="K75" s="17">
        <f ca="1" t="shared" si="4"/>
        <v>0.8446787406463554</v>
      </c>
      <c r="L75" s="4"/>
    </row>
    <row r="76" spans="2:12" ht="13.5">
      <c r="B76" s="8" t="s">
        <v>136</v>
      </c>
      <c r="C76" s="9"/>
      <c r="D76" s="9"/>
      <c r="E76" s="21"/>
      <c r="I76" s="36" t="s">
        <v>119</v>
      </c>
      <c r="J76" s="10" t="s">
        <v>71</v>
      </c>
      <c r="K76" s="11">
        <f ca="1" t="shared" si="4"/>
        <v>0.7288819323130507</v>
      </c>
      <c r="L76" s="4"/>
    </row>
    <row r="77" spans="2:12" ht="14.25" thickBot="1">
      <c r="B77" s="12"/>
      <c r="C77" s="13" t="s">
        <v>127</v>
      </c>
      <c r="D77" s="13">
        <f>VAR(K6:K15)</f>
        <v>0.08319455361795762</v>
      </c>
      <c r="E77" s="22"/>
      <c r="I77" s="36"/>
      <c r="J77" s="10" t="s">
        <v>72</v>
      </c>
      <c r="K77" s="11">
        <f ca="1" t="shared" si="4"/>
        <v>0.012629233701345388</v>
      </c>
      <c r="L77" s="4"/>
    </row>
    <row r="78" spans="9:12" ht="13.5">
      <c r="I78" s="36"/>
      <c r="J78" s="10" t="s">
        <v>73</v>
      </c>
      <c r="K78" s="11">
        <f ca="1" t="shared" si="4"/>
        <v>0.11185290450669205</v>
      </c>
      <c r="L78" s="4"/>
    </row>
    <row r="79" spans="9:12" ht="13.5">
      <c r="I79" s="36"/>
      <c r="J79" s="10" t="s">
        <v>74</v>
      </c>
      <c r="K79" s="11">
        <f ca="1" t="shared" si="4"/>
        <v>0.5058209046147231</v>
      </c>
      <c r="L79" s="4"/>
    </row>
    <row r="80" spans="9:12" ht="13.5">
      <c r="I80" s="36"/>
      <c r="J80" s="10" t="s">
        <v>75</v>
      </c>
      <c r="K80" s="11">
        <f ca="1" t="shared" si="4"/>
        <v>0.6719095898167882</v>
      </c>
      <c r="L80" s="4"/>
    </row>
    <row r="81" spans="9:12" ht="13.5">
      <c r="I81" s="36"/>
      <c r="J81" s="10" t="s">
        <v>76</v>
      </c>
      <c r="K81" s="11">
        <f ca="1" t="shared" si="4"/>
        <v>0.04943675336615394</v>
      </c>
      <c r="L81" s="4"/>
    </row>
    <row r="82" spans="9:12" ht="13.5">
      <c r="I82" s="36"/>
      <c r="J82" s="10" t="s">
        <v>77</v>
      </c>
      <c r="K82" s="11">
        <f ca="1" t="shared" si="4"/>
        <v>0.4414498200204142</v>
      </c>
      <c r="L82" s="4"/>
    </row>
    <row r="83" spans="9:12" ht="13.5">
      <c r="I83" s="36"/>
      <c r="J83" s="10" t="s">
        <v>78</v>
      </c>
      <c r="K83" s="11">
        <f ca="1" t="shared" si="4"/>
        <v>0.3526474505226429</v>
      </c>
      <c r="L83" s="4"/>
    </row>
    <row r="84" spans="9:12" ht="13.5">
      <c r="I84" s="36"/>
      <c r="J84" s="10" t="s">
        <v>79</v>
      </c>
      <c r="K84" s="11">
        <f ca="1" t="shared" si="4"/>
        <v>0.6715173927524769</v>
      </c>
      <c r="L84" s="4"/>
    </row>
    <row r="85" spans="9:12" ht="14.25" thickBot="1">
      <c r="I85" s="36"/>
      <c r="J85" s="10" t="s">
        <v>80</v>
      </c>
      <c r="K85" s="11">
        <f ca="1" t="shared" si="4"/>
        <v>0.8305406253968581</v>
      </c>
      <c r="L85" s="4"/>
    </row>
    <row r="86" spans="9:12" ht="13.5">
      <c r="I86" s="35" t="s">
        <v>120</v>
      </c>
      <c r="J86" s="14" t="s">
        <v>81</v>
      </c>
      <c r="K86" s="15">
        <f ca="1" t="shared" si="4"/>
        <v>0.7170234149016732</v>
      </c>
      <c r="L86" s="4"/>
    </row>
    <row r="87" spans="9:12" ht="13.5">
      <c r="I87" s="36"/>
      <c r="J87" s="10" t="s">
        <v>82</v>
      </c>
      <c r="K87" s="11">
        <f ca="1" t="shared" si="4"/>
        <v>0.5529113621043598</v>
      </c>
      <c r="L87" s="4"/>
    </row>
    <row r="88" spans="9:12" ht="13.5">
      <c r="I88" s="36"/>
      <c r="J88" s="10" t="s">
        <v>83</v>
      </c>
      <c r="K88" s="11">
        <f ca="1" t="shared" si="4"/>
        <v>0.6596706846992371</v>
      </c>
      <c r="L88" s="4"/>
    </row>
    <row r="89" spans="9:12" ht="13.5">
      <c r="I89" s="36"/>
      <c r="J89" s="10" t="s">
        <v>84</v>
      </c>
      <c r="K89" s="11">
        <f ca="1" t="shared" si="4"/>
        <v>0.2993834118595</v>
      </c>
      <c r="L89" s="4"/>
    </row>
    <row r="90" spans="9:12" ht="13.5">
      <c r="I90" s="36"/>
      <c r="J90" s="10" t="s">
        <v>85</v>
      </c>
      <c r="K90" s="11">
        <f ca="1" t="shared" si="4"/>
        <v>0.04220201386235001</v>
      </c>
      <c r="L90" s="4"/>
    </row>
    <row r="91" spans="9:12" ht="13.5">
      <c r="I91" s="36"/>
      <c r="J91" s="10" t="s">
        <v>86</v>
      </c>
      <c r="K91" s="11">
        <f ca="1" t="shared" si="4"/>
        <v>0.21324395844731825</v>
      </c>
      <c r="L91" s="4"/>
    </row>
    <row r="92" spans="9:12" ht="13.5">
      <c r="I92" s="36"/>
      <c r="J92" s="10" t="s">
        <v>87</v>
      </c>
      <c r="K92" s="11">
        <f ca="1" t="shared" si="4"/>
        <v>0.3824427890419264</v>
      </c>
      <c r="L92" s="4"/>
    </row>
    <row r="93" spans="9:12" ht="13.5">
      <c r="I93" s="36"/>
      <c r="J93" s="10" t="s">
        <v>88</v>
      </c>
      <c r="K93" s="11">
        <f ca="1" t="shared" si="4"/>
        <v>0.5778062212159112</v>
      </c>
      <c r="L93" s="4"/>
    </row>
    <row r="94" spans="9:12" ht="13.5">
      <c r="I94" s="36"/>
      <c r="J94" s="10" t="s">
        <v>89</v>
      </c>
      <c r="K94" s="11">
        <f ca="1" t="shared" si="4"/>
        <v>0.010063423510532798</v>
      </c>
      <c r="L94" s="4"/>
    </row>
    <row r="95" spans="9:12" ht="14.25" thickBot="1">
      <c r="I95" s="37"/>
      <c r="J95" s="16" t="s">
        <v>90</v>
      </c>
      <c r="K95" s="17">
        <f ca="1" t="shared" si="4"/>
        <v>0.14047246182442152</v>
      </c>
      <c r="L95" s="4"/>
    </row>
    <row r="96" spans="9:12" ht="13.5">
      <c r="I96" s="36" t="s">
        <v>121</v>
      </c>
      <c r="J96" s="10" t="s">
        <v>91</v>
      </c>
      <c r="K96" s="11">
        <f ca="1" t="shared" si="4"/>
        <v>0.34691943449681073</v>
      </c>
      <c r="L96" s="4"/>
    </row>
    <row r="97" spans="9:12" ht="13.5">
      <c r="I97" s="36"/>
      <c r="J97" s="10" t="s">
        <v>92</v>
      </c>
      <c r="K97" s="11">
        <f ca="1" t="shared" si="4"/>
        <v>0.39788768466240154</v>
      </c>
      <c r="L97" s="4"/>
    </row>
    <row r="98" spans="9:12" ht="13.5">
      <c r="I98" s="36"/>
      <c r="J98" s="10" t="s">
        <v>93</v>
      </c>
      <c r="K98" s="11">
        <f ca="1" t="shared" si="4"/>
        <v>0.9443201713031311</v>
      </c>
      <c r="L98" s="4"/>
    </row>
    <row r="99" spans="9:12" ht="13.5">
      <c r="I99" s="36"/>
      <c r="J99" s="10" t="s">
        <v>94</v>
      </c>
      <c r="K99" s="11">
        <f ca="1" t="shared" si="4"/>
        <v>0.985827685463111</v>
      </c>
      <c r="L99" s="4"/>
    </row>
    <row r="100" spans="9:12" ht="13.5">
      <c r="I100" s="36"/>
      <c r="J100" s="10" t="s">
        <v>95</v>
      </c>
      <c r="K100" s="11">
        <f ca="1" t="shared" si="4"/>
        <v>0.4527089963417881</v>
      </c>
      <c r="L100" s="4"/>
    </row>
    <row r="101" spans="9:12" ht="13.5">
      <c r="I101" s="36"/>
      <c r="J101" s="10" t="s">
        <v>96</v>
      </c>
      <c r="K101" s="11">
        <f ca="1" t="shared" si="4"/>
        <v>0.2728950291874521</v>
      </c>
      <c r="L101" s="4"/>
    </row>
    <row r="102" spans="9:12" ht="13.5">
      <c r="I102" s="36"/>
      <c r="J102" s="10" t="s">
        <v>97</v>
      </c>
      <c r="K102" s="11">
        <f ca="1" t="shared" si="4"/>
        <v>0.14162534028260976</v>
      </c>
      <c r="L102" s="4"/>
    </row>
    <row r="103" spans="9:12" ht="13.5">
      <c r="I103" s="36"/>
      <c r="J103" s="10" t="s">
        <v>98</v>
      </c>
      <c r="K103" s="11">
        <f ca="1" t="shared" si="4"/>
        <v>0.1685214639920769</v>
      </c>
      <c r="L103" s="4"/>
    </row>
    <row r="104" spans="9:12" ht="13.5">
      <c r="I104" s="36"/>
      <c r="J104" s="10" t="s">
        <v>99</v>
      </c>
      <c r="K104" s="11">
        <f ca="1" t="shared" si="4"/>
        <v>0.9480286267601974</v>
      </c>
      <c r="L104" s="4"/>
    </row>
    <row r="105" spans="9:12" ht="14.25" thickBot="1">
      <c r="I105" s="37"/>
      <c r="J105" s="16" t="s">
        <v>100</v>
      </c>
      <c r="K105" s="17">
        <f ca="1" t="shared" si="4"/>
        <v>0.6332733957792474</v>
      </c>
      <c r="L105" s="4"/>
    </row>
    <row r="106" ht="13.5">
      <c r="L106" s="4"/>
    </row>
  </sheetData>
  <mergeCells count="10">
    <mergeCell ref="I6:I15"/>
    <mergeCell ref="I16:I25"/>
    <mergeCell ref="I26:I35"/>
    <mergeCell ref="I36:I45"/>
    <mergeCell ref="I86:I95"/>
    <mergeCell ref="I96:I105"/>
    <mergeCell ref="I46:I55"/>
    <mergeCell ref="I56:I65"/>
    <mergeCell ref="I66:I75"/>
    <mergeCell ref="I76:I85"/>
  </mergeCells>
  <hyperlinks>
    <hyperlink ref="P1" r:id="rId1" display="http://keijisaito.info"/>
    <hyperlink ref="Q1" r:id="rId2" display="master@keijisaito.info"/>
  </hyperlinks>
  <printOptions/>
  <pageMargins left="0.75" right="0.75" top="1" bottom="1" header="0.512" footer="0.512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Tokyo</Company>
  <HyperlinkBase>http://keijisaito.info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分散の不偏推定</dc:title>
  <dc:subject/>
  <dc:creator>Keiji Saito</dc:creator>
  <cp:keywords/>
  <dc:description/>
  <cp:lastModifiedBy>Keiji Saito</cp:lastModifiedBy>
  <dcterms:created xsi:type="dcterms:W3CDTF">2003-08-02T20:26:47Z</dcterms:created>
  <dcterms:modified xsi:type="dcterms:W3CDTF">2007-03-23T05:15:31Z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